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Data\Prolim\studienamiddag 20.03.17\"/>
    </mc:Choice>
  </mc:AlternateContent>
  <bookViews>
    <workbookView xWindow="240" yWindow="120" windowWidth="15156" windowHeight="7392" tabRatio="601" activeTab="1"/>
  </bookViews>
  <sheets>
    <sheet name="Installatie 1" sheetId="2" r:id="rId1"/>
    <sheet name="Installatie 2" sheetId="8" r:id="rId2"/>
    <sheet name="gegevens" sheetId="5" r:id="rId3"/>
    <sheet name="proc+doc" sheetId="7" r:id="rId4"/>
    <sheet name="toelichting" sheetId="6" r:id="rId5"/>
  </sheets>
  <definedNames>
    <definedName name="_xlnm._FilterDatabase" localSheetId="0" hidden="1">'Installatie 1'!$A$6:$L$31</definedName>
    <definedName name="_xlnm._FilterDatabase" localSheetId="1" hidden="1">'Installatie 2'!$A$6:$L$31</definedName>
    <definedName name="aandingaanw">gegevens!$C$113:$C$117</definedName>
    <definedName name="aarding">gegevens!$C$104:$C$108</definedName>
    <definedName name="aardingaanw">gegevens!$C$113:$C$117</definedName>
    <definedName name="Aardingaanwezig">gegevens!$C$112:$D$117</definedName>
    <definedName name="aardingaanwezigx">gegevens!$C$112:$D$118</definedName>
    <definedName name="Aardingaanwopl">gegevens!$F$113:$F$118</definedName>
    <definedName name="Aardingaanwred">gegevens!$F$112:$G$118</definedName>
    <definedName name="aardingaanwx">gegevens!$C$113:$C$118</definedName>
    <definedName name="Aardingkast" localSheetId="1">gegevens!#REF!</definedName>
    <definedName name="Aardingkast">gegevens!#REF!</definedName>
    <definedName name="Aardingkast1" localSheetId="1">gegevens!#REF!</definedName>
    <definedName name="Aardingkast1">gegevens!#REF!</definedName>
    <definedName name="aardingkast1x" localSheetId="1">gegevens!#REF!</definedName>
    <definedName name="aardingkast1x">gegevens!#REF!</definedName>
    <definedName name="Aardinglicht" localSheetId="1">gegevens!#REF!</definedName>
    <definedName name="Aardinglicht">gegevens!#REF!</definedName>
    <definedName name="aardinglichtx" localSheetId="1">gegevens!#REF!</definedName>
    <definedName name="aardinglichtx">gegevens!#REF!</definedName>
    <definedName name="Aardingopl">gegevens!$F$104:$F$108</definedName>
    <definedName name="aardingoplt">gegevens!$F$104:$F$110</definedName>
    <definedName name="Aardingred">gegevens!$F$103:$G$108</definedName>
    <definedName name="Aardingredt">gegevens!$F$103:$G$110</definedName>
    <definedName name="Aardingweerstand">gegevens!$C$103:$D$108</definedName>
    <definedName name="Aardkast" localSheetId="1">gegevens!#REF!</definedName>
    <definedName name="Aardkast">gegevens!#REF!</definedName>
    <definedName name="aardkast1" localSheetId="1">gegevens!#REF!</definedName>
    <definedName name="aardkast1">gegevens!#REF!</definedName>
    <definedName name="Aardkast1opl" localSheetId="1">gegevens!#REF!</definedName>
    <definedName name="Aardkast1opl">gegevens!#REF!</definedName>
    <definedName name="Aardkast1opl1" localSheetId="1">gegevens!#REF!</definedName>
    <definedName name="Aardkast1opl1">gegevens!#REF!</definedName>
    <definedName name="Aardkast1red" localSheetId="1">gegevens!#REF!</definedName>
    <definedName name="Aardkast1red">gegevens!#REF!</definedName>
    <definedName name="aardkast1x" localSheetId="1">gegevens!#REF!</definedName>
    <definedName name="aardkast1x">gegevens!#REF!</definedName>
    <definedName name="Aardlek" localSheetId="1">gegevens!#REF!</definedName>
    <definedName name="Aardlek">gegevens!#REF!</definedName>
    <definedName name="Aardlekbeveiliging" localSheetId="1">gegevens!#REF!</definedName>
    <definedName name="Aardlekbeveiliging">gegevens!#REF!</definedName>
    <definedName name="aardlekbeveiligingx" localSheetId="1">gegevens!#REF!</definedName>
    <definedName name="aardlekbeveiligingx">gegevens!#REF!</definedName>
    <definedName name="aardlekopl" localSheetId="1">gegevens!#REF!</definedName>
    <definedName name="aardlekopl">gegevens!#REF!</definedName>
    <definedName name="Aardlekred" localSheetId="1">gegevens!#REF!</definedName>
    <definedName name="Aardlekred">gegevens!#REF!</definedName>
    <definedName name="aardlekx" localSheetId="1">gegevens!#REF!</definedName>
    <definedName name="aardlekx">gegevens!#REF!</definedName>
    <definedName name="aardlicht" localSheetId="1">gegevens!#REF!</definedName>
    <definedName name="aardlicht">gegevens!#REF!</definedName>
    <definedName name="Aardlichtopl" localSheetId="1">gegevens!#REF!</definedName>
    <definedName name="Aardlichtopl">gegevens!#REF!</definedName>
    <definedName name="Aardlichtred" localSheetId="1">gegevens!#REF!</definedName>
    <definedName name="Aardlichtred">gegevens!#REF!</definedName>
    <definedName name="aardlichtx" localSheetId="1">gegevens!#REF!</definedName>
    <definedName name="aardlichtx">gegevens!#REF!</definedName>
    <definedName name="Aardverb" localSheetId="1">gegevens!#REF!</definedName>
    <definedName name="Aardverb">gegevens!#REF!</definedName>
    <definedName name="Aardverbinding" localSheetId="1">gegevens!#REF!</definedName>
    <definedName name="Aardverbinding">gegevens!#REF!</definedName>
    <definedName name="aardverbindingx" localSheetId="1">gegevens!#REF!</definedName>
    <definedName name="aardverbindingx">gegevens!#REF!</definedName>
    <definedName name="aardverbopl" localSheetId="1">gegevens!#REF!</definedName>
    <definedName name="aardverbopl">gegevens!#REF!</definedName>
    <definedName name="Aardverbred" localSheetId="1">gegevens!#REF!</definedName>
    <definedName name="Aardverbred">gegevens!#REF!</definedName>
    <definedName name="aardverbx" localSheetId="1">gegevens!#REF!</definedName>
    <definedName name="aardverbx">gegevens!#REF!</definedName>
    <definedName name="_xlnm.Print_Area" localSheetId="0">'Installatie 1'!$A$1:$L$33</definedName>
    <definedName name="_xlnm.Print_Area" localSheetId="1">'Installatie 2'!$A$1:$L$33</definedName>
    <definedName name="_xlnm.Print_Titles" localSheetId="0">'Installatie 1'!$1:$6</definedName>
    <definedName name="_xlnm.Print_Titles" localSheetId="1">'Installatie 2'!$1:$6</definedName>
    <definedName name="BA4_personeel">gegevens!$C$43:$D$47</definedName>
    <definedName name="BA4opl">gegevens!$F$44:$F$48</definedName>
    <definedName name="BA4pers">gegevens!$C$44:$C$47</definedName>
    <definedName name="BA4personeelx">gegevens!$C$43:$D$48</definedName>
    <definedName name="BA4red">gegevens!$F$43:$G$48</definedName>
    <definedName name="BA4x">gegevens!$C$44:$C$48</definedName>
    <definedName name="BA5_personeel">gegevens!$C$50:$D$54</definedName>
    <definedName name="BA5opl">gegevens!$F$51:$F$55</definedName>
    <definedName name="BA5pers">gegevens!$C$51:$C$54</definedName>
    <definedName name="BA5personeelx">gegevens!$C$50:$D$55</definedName>
    <definedName name="BA5red">gegevens!$F$50:$G$55</definedName>
    <definedName name="BA5x">gegevens!$C$51:$C$55</definedName>
    <definedName name="Beschadigdecomp" localSheetId="1">gegevens!#REF!</definedName>
    <definedName name="Beschadigdecomp">gegevens!#REF!</definedName>
    <definedName name="beschadigdecompx" localSheetId="1">gegevens!#REF!</definedName>
    <definedName name="beschadigdecompx">gegevens!#REF!</definedName>
    <definedName name="beschcomp" localSheetId="1">gegevens!#REF!</definedName>
    <definedName name="beschcomp">gegevens!#REF!</definedName>
    <definedName name="beschcompopl" localSheetId="1">gegevens!#REF!</definedName>
    <definedName name="beschcompopl">gegevens!#REF!</definedName>
    <definedName name="Beschcompred" localSheetId="1">gegevens!#REF!</definedName>
    <definedName name="Beschcompred">gegevens!#REF!</definedName>
    <definedName name="Beschcompx" localSheetId="1">gegevens!#REF!</definedName>
    <definedName name="Beschcompx">gegevens!#REF!</definedName>
    <definedName name="Beschermgel" localSheetId="1">gegevens!#REF!</definedName>
    <definedName name="Beschermgel">gegevens!#REF!</definedName>
    <definedName name="Beschermgeleider" localSheetId="1">gegevens!#REF!</definedName>
    <definedName name="Beschermgeleider">gegevens!#REF!</definedName>
    <definedName name="beschermgeleideropl" localSheetId="1">gegevens!#REF!</definedName>
    <definedName name="beschermgeleideropl">gegevens!#REF!</definedName>
    <definedName name="Beschermgeleiderred" localSheetId="1">gegevens!#REF!</definedName>
    <definedName name="Beschermgeleiderred">gegevens!#REF!</definedName>
    <definedName name="Beschermgelt" localSheetId="1">gegevens!#REF!</definedName>
    <definedName name="Beschermgelt">gegevens!#REF!</definedName>
    <definedName name="Beschermgeltt" localSheetId="1">gegevens!#REF!</definedName>
    <definedName name="Beschermgeltt">gegevens!#REF!</definedName>
    <definedName name="beschermopl" localSheetId="1">gegevens!#REF!</definedName>
    <definedName name="beschermopl">gegevens!#REF!</definedName>
    <definedName name="Beschmgelt" localSheetId="1">gegevens!#REF!</definedName>
    <definedName name="Beschmgelt">gegevens!#REF!</definedName>
    <definedName name="Beschmgeltt" localSheetId="1">gegevens!#REF!</definedName>
    <definedName name="Beschmgeltt">gegevens!#REF!</definedName>
    <definedName name="bliksem">gegevens!$C$143:$C$146</definedName>
    <definedName name="Bliksemafl">gegevens!$C$143:$C$147</definedName>
    <definedName name="Blikseminslag">gegevens!$C$142:$D$146</definedName>
    <definedName name="blikseminslx">gegevens!$C$142:$D$147</definedName>
    <definedName name="Bliksemopl">gegevens!$F$143:$F$146</definedName>
    <definedName name="Bliksemred">gegevens!$F$142:$G$146</definedName>
    <definedName name="blok" localSheetId="2">gegevens!$C$27:$C$32</definedName>
    <definedName name="blok" localSheetId="1">'Installatie 2'!$G$12</definedName>
    <definedName name="blok">'Installatie 1'!$G$12</definedName>
    <definedName name="blok_j">gegevens!$C$27:$D$32</definedName>
    <definedName name="blokj">gegevens!$C$27:$C$32</definedName>
    <definedName name="blokj_1" localSheetId="2">gegevens!$C$27:$D$32</definedName>
    <definedName name="blokj_1">gegevens!$C$27:$D$32</definedName>
    <definedName name="blokschema" localSheetId="2">'Installatie 1'!$G$12</definedName>
    <definedName name="blokschema" localSheetId="1">gegevens!#REF!</definedName>
    <definedName name="blokschema">gegevens!#REF!</definedName>
    <definedName name="blokschema1" localSheetId="1">gegevens!#REF!</definedName>
    <definedName name="blokschema1">gegevens!#REF!</definedName>
    <definedName name="blokschema2" localSheetId="1">'Installatie 2'!$G$12</definedName>
    <definedName name="blokschema2">'Installatie 1'!$G$12</definedName>
    <definedName name="blokschemanv">gegevens!$C$28:$C$33</definedName>
    <definedName name="blokschemanv_1">gegevens!$C$27:$D$33</definedName>
    <definedName name="blokschemaopl">gegevens!$F$28:$F$33</definedName>
    <definedName name="blokschemared">gegevens!$F$27:$G$33</definedName>
    <definedName name="blokz">gegevens!$C$27:$C$32</definedName>
    <definedName name="Brandvertr" localSheetId="1">gegevens!#REF!</definedName>
    <definedName name="Brandvertr">gegevens!#REF!</definedName>
    <definedName name="Brandvertragend" localSheetId="1">gegevens!#REF!</definedName>
    <definedName name="Brandvertragend">gegevens!#REF!</definedName>
    <definedName name="brandvertragendopl" localSheetId="1">gegevens!#REF!</definedName>
    <definedName name="brandvertragendopl">gegevens!#REF!</definedName>
    <definedName name="Brandvertragendred" localSheetId="1">gegevens!#REF!</definedName>
    <definedName name="Brandvertragendred">gegevens!#REF!</definedName>
    <definedName name="component" localSheetId="1">gegevens!#REF!</definedName>
    <definedName name="component">gegevens!#REF!</definedName>
    <definedName name="Componenten" localSheetId="1">gegevens!#REF!</definedName>
    <definedName name="Componenten">gegevens!#REF!</definedName>
    <definedName name="componentenx" localSheetId="1">gegevens!#REF!</definedName>
    <definedName name="componentenx">gegevens!#REF!</definedName>
    <definedName name="componentopl" localSheetId="1">gegevens!#REF!</definedName>
    <definedName name="componentopl">gegevens!#REF!</definedName>
    <definedName name="componentred" localSheetId="1">gegevens!#REF!</definedName>
    <definedName name="componentred">gegevens!#REF!</definedName>
    <definedName name="componentx" localSheetId="1">gegevens!#REF!</definedName>
    <definedName name="componentx">gegevens!#REF!</definedName>
    <definedName name="conformiteit">gegevens!$C$88:$C$92</definedName>
    <definedName name="conformiteit_OK">gegevens!$C$87:$D$92</definedName>
    <definedName name="conformiteitOKx">gegevens!$C$87:$D$93</definedName>
    <definedName name="Conformiteitopl">gegevens!$F$88:$F$93</definedName>
    <definedName name="conformiteitred">gegevens!$F$87:$G$93</definedName>
    <definedName name="conformiteitx">gegevens!$C$88:$C$93</definedName>
    <definedName name="cos">gegevens!$C$149:$C$153</definedName>
    <definedName name="cosfi">gegevens!$C$149:$C$154</definedName>
    <definedName name="cosfix">gegevens!$C$148:$D$154</definedName>
    <definedName name="cosinus">gegevens!$C$148:$D$153</definedName>
    <definedName name="cosopl">gegevens!$F$149:$F$153</definedName>
    <definedName name="cosred">gegevens!$F$148:$G$153</definedName>
    <definedName name="differentieel">gegevens!$C$96:$C$100</definedName>
    <definedName name="Differentieelopl">gegevens!$F$96:$F$100</definedName>
    <definedName name="Differentieelred">gegevens!$F$95:$G$101</definedName>
    <definedName name="differentieeltest">gegevens!$C$95:$D$100</definedName>
    <definedName name="differentieeltestx">gegevens!$C$95:$D$101</definedName>
    <definedName name="differentieelx">gegevens!$C$96:$C$101</definedName>
    <definedName name="draadsec" localSheetId="1">gegevens!#REF!</definedName>
    <definedName name="draadsec">gegevens!#REF!</definedName>
    <definedName name="Draadsectie" localSheetId="1">gegevens!#REF!</definedName>
    <definedName name="Draadsectie">gegevens!#REF!</definedName>
    <definedName name="draadsectiex" localSheetId="1">gegevens!#REF!</definedName>
    <definedName name="draadsectiex">gegevens!#REF!</definedName>
    <definedName name="draadsecx" localSheetId="1">gegevens!#REF!</definedName>
    <definedName name="draadsecx">gegevens!#REF!</definedName>
    <definedName name="eendraad">gegevens!$C$36:$C$40</definedName>
    <definedName name="eendraad_1">gegevens!$C$35:$D$40</definedName>
    <definedName name="Eendraad1" localSheetId="1">gegevens!#REF!</definedName>
    <definedName name="Eendraad1">gegevens!#REF!</definedName>
    <definedName name="Eendraad1aanw" localSheetId="1">gegevens!#REF!</definedName>
    <definedName name="Eendraad1aanw">gegevens!#REF!</definedName>
    <definedName name="Eendraad1aanwt" localSheetId="1">gegevens!#REF!</definedName>
    <definedName name="Eendraad1aanwt">gegevens!#REF!</definedName>
    <definedName name="eendraad1aanwx" localSheetId="1">gegevens!#REF!</definedName>
    <definedName name="eendraad1aanwx">gegevens!#REF!</definedName>
    <definedName name="eendraad1opl" localSheetId="1">gegevens!#REF!</definedName>
    <definedName name="eendraad1opl">gegevens!#REF!</definedName>
    <definedName name="eendraad1red" localSheetId="1">gegevens!#REF!</definedName>
    <definedName name="eendraad1red">gegevens!#REF!</definedName>
    <definedName name="eendraad1redt" localSheetId="1">gegevens!#REF!</definedName>
    <definedName name="eendraad1redt">gegevens!#REF!</definedName>
    <definedName name="eendraad1x" localSheetId="1">gegevens!#REF!</definedName>
    <definedName name="eendraad1x">gegevens!#REF!</definedName>
    <definedName name="eendraad1xt" localSheetId="1">gegevens!#REF!</definedName>
    <definedName name="eendraad1xt">gegevens!#REF!</definedName>
    <definedName name="eendraadoplt" localSheetId="1">gegevens!#REF!</definedName>
    <definedName name="eendraadoplt">gegevens!#REF!</definedName>
    <definedName name="Eendraadschemared">gegevens!$F$35:$G$41</definedName>
    <definedName name="eendraadschemax">gegevens!$C$36:$C$41</definedName>
    <definedName name="eendraadx">gegevens!$C$35:$D$41</definedName>
    <definedName name="endraadschemaopl">gegevens!$F$36:$F$41</definedName>
    <definedName name="equipot" localSheetId="1">gegevens!#REF!</definedName>
    <definedName name="equipot">gegevens!#REF!</definedName>
    <definedName name="equipotentieel" localSheetId="1">gegevens!#REF!</definedName>
    <definedName name="equipotentieel">gegevens!#REF!</definedName>
    <definedName name="equipotentieelx" localSheetId="1">gegevens!#REF!</definedName>
    <definedName name="equipotentieelx">gegevens!#REF!</definedName>
    <definedName name="equipotopl" localSheetId="1">gegevens!#REF!</definedName>
    <definedName name="equipotopl">gegevens!#REF!</definedName>
    <definedName name="equipotred" localSheetId="1">gegevens!#REF!</definedName>
    <definedName name="equipotred">gegevens!#REF!</definedName>
    <definedName name="equipotx" localSheetId="1">gegevens!#REF!</definedName>
    <definedName name="equipotx">gegevens!#REF!</definedName>
    <definedName name="genaakb" localSheetId="1">gegevens!#REF!</definedName>
    <definedName name="genaakb">gegevens!#REF!</definedName>
    <definedName name="Genaakbaar" localSheetId="1">gegevens!#REF!</definedName>
    <definedName name="Genaakbaar">gegevens!#REF!</definedName>
    <definedName name="genaakbaarx" localSheetId="1">gegevens!#REF!</definedName>
    <definedName name="genaakbaarx">gegevens!#REF!</definedName>
    <definedName name="genaakbopl" localSheetId="1">gegevens!#REF!</definedName>
    <definedName name="genaakbopl">gegevens!#REF!</definedName>
    <definedName name="genaakbred" localSheetId="1">gegevens!#REF!</definedName>
    <definedName name="genaakbred">gegevens!#REF!</definedName>
    <definedName name="genaakbx" localSheetId="1">gegevens!#REF!</definedName>
    <definedName name="genaakbx">gegevens!#REF!</definedName>
    <definedName name="inbreuk" localSheetId="1">gegevens!#REF!</definedName>
    <definedName name="inbreuk">gegevens!#REF!</definedName>
    <definedName name="Inbreukinst">gegevens!$C$2:$D$7</definedName>
    <definedName name="Inbreukinst1">gegevens!$C$2:$D$8</definedName>
    <definedName name="Inbreukinstall">gegevens!$C$3:$C$7</definedName>
    <definedName name="inbreukkast" localSheetId="1">gegevens!#REF!</definedName>
    <definedName name="inbreukkast">gegevens!#REF!</definedName>
    <definedName name="inbreukkastx" localSheetId="1">gegevens!#REF!</definedName>
    <definedName name="inbreukkastx">gegevens!#REF!</definedName>
    <definedName name="inbreukopl" localSheetId="1">gegevens!#REF!</definedName>
    <definedName name="inbreukopl">gegevens!#REF!</definedName>
    <definedName name="inbreukred" localSheetId="1">gegevens!#REF!</definedName>
    <definedName name="inbreukred">gegevens!#REF!</definedName>
    <definedName name="inbreukx" localSheetId="1">gegevens!#REF!</definedName>
    <definedName name="inbreukx">gegevens!#REF!</definedName>
    <definedName name="inbreukxx" localSheetId="1">gegevens!#REF!</definedName>
    <definedName name="inbreukxx">gegevens!#REF!</definedName>
    <definedName name="inbreukxx1" localSheetId="1">gegevens!#REF!</definedName>
    <definedName name="inbreukxx1">gegevens!#REF!</definedName>
    <definedName name="inbreukxxopl" localSheetId="1">gegevens!#REF!</definedName>
    <definedName name="inbreukxxopl">gegevens!#REF!</definedName>
    <definedName name="inbreukxxopl1" localSheetId="1">gegevens!#REF!</definedName>
    <definedName name="inbreukxxopl1">gegevens!#REF!</definedName>
    <definedName name="inbrinstall">gegevens!$C$3:$C$7</definedName>
    <definedName name="Inbrinstall1">gegevens!$C$3:$C$8</definedName>
    <definedName name="Inbrinstallopl">gegevens!$F$3:$F$7</definedName>
    <definedName name="Inbrinstallred">gegevens!$F$2:$G$7</definedName>
    <definedName name="Installatieverantw">gegevens!$C$57:$D$60</definedName>
    <definedName name="installatieverantwox">gegevens!$C$57:$D$61</definedName>
    <definedName name="Installatieverantwred">gegevens!$F$57:$G$61</definedName>
    <definedName name="installverantw">gegevens!$C$58:$C$60</definedName>
    <definedName name="Installverantwopl">gegevens!$F$58:$F$61</definedName>
    <definedName name="installverantwx">gegevens!$C$58:$C$61</definedName>
    <definedName name="instr" localSheetId="1">gegevens!#REF!</definedName>
    <definedName name="instr">gegevens!#REF!</definedName>
    <definedName name="instructie" localSheetId="1">gegevens!#REF!</definedName>
    <definedName name="instructie">gegevens!#REF!</definedName>
    <definedName name="instructies" localSheetId="1">gegevens!#REF!</definedName>
    <definedName name="instructies">gegevens!#REF!</definedName>
    <definedName name="instructiesx" localSheetId="1">gegevens!#REF!</definedName>
    <definedName name="instructiesx">gegevens!#REF!</definedName>
    <definedName name="instructopl" localSheetId="1">gegevens!#REF!</definedName>
    <definedName name="instructopl">gegevens!#REF!</definedName>
    <definedName name="instructopl1" localSheetId="1">gegevens!#REF!</definedName>
    <definedName name="instructopl1">gegevens!#REF!</definedName>
    <definedName name="instructred" localSheetId="1">gegevens!#REF!</definedName>
    <definedName name="instructred">gegevens!#REF!</definedName>
    <definedName name="instructx" localSheetId="1">gegevens!#REF!</definedName>
    <definedName name="instructx">gegevens!#REF!</definedName>
    <definedName name="Invloeden" localSheetId="1">gegevens!#REF!</definedName>
    <definedName name="Invloeden">gegevens!#REF!</definedName>
    <definedName name="Kastbrred" localSheetId="1">gegevens!#REF!</definedName>
    <definedName name="Kastbrred">gegevens!#REF!</definedName>
    <definedName name="kasten">gegevens!$C$64:$C$68</definedName>
    <definedName name="Kastenafgesl">gegevens!$C$63:$D$68</definedName>
    <definedName name="Kastenafgeslred">gegevens!$F$63:$G$69</definedName>
    <definedName name="kastenafgeslx">gegevens!$C$63:$D$69</definedName>
    <definedName name="kastenopl">gegevens!$F$64:$F$69</definedName>
    <definedName name="kastenx">gegevens!$C$64:$C$69</definedName>
    <definedName name="kastkeuring">gegevens!$C$80:$C$84</definedName>
    <definedName name="kastkeuringOK">gegevens!$C$79:$D$84</definedName>
    <definedName name="kastkeuringOKx">gegevens!$C$79:$D$85</definedName>
    <definedName name="kastkeuringopl">gegevens!$F$80:$F$85</definedName>
    <definedName name="kastkeuringred">gegevens!$F$79:$G$85</definedName>
    <definedName name="kastkeuringx">gegevens!$C$80:$C$85</definedName>
    <definedName name="kastnr" localSheetId="1">gegevens!#REF!</definedName>
    <definedName name="kastnr">gegevens!#REF!</definedName>
    <definedName name="kastnropl" localSheetId="1">gegevens!#REF!</definedName>
    <definedName name="kastnropl">gegevens!#REF!</definedName>
    <definedName name="kastnrx" localSheetId="1">gegevens!#REF!</definedName>
    <definedName name="kastnrx">gegevens!#REF!</definedName>
    <definedName name="Kastnummer" localSheetId="1">gegevens!#REF!</definedName>
    <definedName name="Kastnummer">gegevens!#REF!</definedName>
    <definedName name="kastnummerx" localSheetId="1">gegevens!#REF!</definedName>
    <definedName name="kastnummerx">gegevens!#REF!</definedName>
    <definedName name="keuring">gegevens!$C$72:$C$76</definedName>
    <definedName name="keuringopl">gegevens!$F$72:$F$77</definedName>
    <definedName name="Keuringred">gegevens!$F$71:$G$77</definedName>
    <definedName name="keuringuitgev">gegevens!$C$71:$D$76</definedName>
    <definedName name="keuringuitgevx">gegevens!$C$71:$D$77</definedName>
    <definedName name="keuringx">gegevens!$C$72:$C$77</definedName>
    <definedName name="Kinderbeveiliging" localSheetId="1">gegevens!#REF!</definedName>
    <definedName name="Kinderbeveiliging">gegevens!#REF!</definedName>
    <definedName name="kinderveiligh" localSheetId="1">gegevens!#REF!</definedName>
    <definedName name="kinderveiligh">gegevens!#REF!</definedName>
    <definedName name="kinderveilighopl" localSheetId="1">gegevens!#REF!</definedName>
    <definedName name="kinderveilighopl">gegevens!#REF!</definedName>
    <definedName name="Kinderveilighred" localSheetId="1">gegevens!#REF!</definedName>
    <definedName name="Kinderveilighred">gegevens!#REF!</definedName>
    <definedName name="Kortsl" localSheetId="1">gegevens!#REF!</definedName>
    <definedName name="Kortsl">gegevens!#REF!</definedName>
    <definedName name="Kortslmetopl" localSheetId="1">gegevens!#REF!</definedName>
    <definedName name="Kortslmetopl">gegevens!#REF!</definedName>
    <definedName name="Kortslmetred" localSheetId="1">gegevens!#REF!</definedName>
    <definedName name="Kortslmetred">gegevens!#REF!</definedName>
    <definedName name="Kortslx" localSheetId="1">gegevens!#REF!</definedName>
    <definedName name="Kortslx">gegevens!#REF!</definedName>
    <definedName name="label" localSheetId="1">gegevens!#REF!</definedName>
    <definedName name="label">gegevens!#REF!</definedName>
    <definedName name="labelopl" localSheetId="1">gegevens!#REF!</definedName>
    <definedName name="labelopl">gegevens!#REF!</definedName>
    <definedName name="labeloplx" localSheetId="1">gegevens!#REF!</definedName>
    <definedName name="labeloplx">gegevens!#REF!</definedName>
    <definedName name="labelx" localSheetId="1">gegevens!#REF!</definedName>
    <definedName name="labelx">gegevens!#REF!</definedName>
    <definedName name="lokgenaakb" localSheetId="1">gegevens!#REF!</definedName>
    <definedName name="lokgenaakb">gegevens!#REF!</definedName>
    <definedName name="lokgenaakbopl" localSheetId="1">gegevens!#REF!</definedName>
    <definedName name="lokgenaakbopl">gegevens!#REF!</definedName>
    <definedName name="lokgenaakboplx" localSheetId="1">gegevens!#REF!</definedName>
    <definedName name="lokgenaakboplx">gegevens!#REF!</definedName>
    <definedName name="lokgenaakbx" localSheetId="1">gegevens!#REF!</definedName>
    <definedName name="lokgenaakbx">gegevens!#REF!</definedName>
    <definedName name="losgenaakb" localSheetId="1">gegevens!#REF!</definedName>
    <definedName name="losgenaakb">gegevens!#REF!</definedName>
    <definedName name="loshang" localSheetId="1">gegevens!#REF!</definedName>
    <definedName name="loshang">gegevens!#REF!</definedName>
    <definedName name="loshangende" localSheetId="1">gegevens!#REF!</definedName>
    <definedName name="loshangende">gegevens!#REF!</definedName>
    <definedName name="loshangendex" localSheetId="1">gegevens!#REF!</definedName>
    <definedName name="loshangendex">gegevens!#REF!</definedName>
    <definedName name="loshangopl" localSheetId="1">gegevens!#REF!</definedName>
    <definedName name="loshangopl">gegevens!#REF!</definedName>
    <definedName name="loshangred" localSheetId="1">gegevens!#REF!</definedName>
    <definedName name="loshangred">gegevens!#REF!</definedName>
    <definedName name="loshangx" localSheetId="1">gegevens!#REF!</definedName>
    <definedName name="loshangx">gegevens!#REF!</definedName>
    <definedName name="mechafsch" localSheetId="1">gegevens!#REF!</definedName>
    <definedName name="mechafsch">gegevens!#REF!</definedName>
    <definedName name="mechafscherm" localSheetId="1">gegevens!#REF!</definedName>
    <definedName name="mechafscherm">gegevens!#REF!</definedName>
    <definedName name="mechafschermx" localSheetId="1">gegevens!#REF!</definedName>
    <definedName name="mechafschermx">gegevens!#REF!</definedName>
    <definedName name="mechafschopl" localSheetId="1">gegevens!#REF!</definedName>
    <definedName name="mechafschopl">gegevens!#REF!</definedName>
    <definedName name="mechafschopl1" localSheetId="1">gegevens!#REF!</definedName>
    <definedName name="mechafschopl1">gegevens!#REF!</definedName>
    <definedName name="mechafschred" localSheetId="1">gegevens!#REF!</definedName>
    <definedName name="mechafschred">gegevens!#REF!</definedName>
    <definedName name="mechafschred1" localSheetId="1">gegevens!#REF!</definedName>
    <definedName name="mechafschred1">gegevens!#REF!</definedName>
    <definedName name="mechafschx" localSheetId="1">gegevens!#REF!</definedName>
    <definedName name="mechafschx">gegevens!#REF!</definedName>
    <definedName name="mechschopl1" localSheetId="1">gegevens!#REF!</definedName>
    <definedName name="mechschopl1">gegevens!#REF!</definedName>
    <definedName name="mechschopl2" localSheetId="1">gegevens!#REF!</definedName>
    <definedName name="mechschopl2">gegevens!#REF!</definedName>
    <definedName name="mechschoplx" localSheetId="1">gegevens!#REF!</definedName>
    <definedName name="mechschoplx">gegevens!#REF!</definedName>
    <definedName name="Netsyst">gegevens!$C$19:$C$25</definedName>
    <definedName name="Netsystopl">gegevens!$F$19:$F$25</definedName>
    <definedName name="Netsystred">gegevens!$F$18:$G$25</definedName>
    <definedName name="Netsystx">gegevens!$C$18:$D$25</definedName>
    <definedName name="nullast" localSheetId="1">gegevens!#REF!</definedName>
    <definedName name="nullast">gegevens!#REF!</definedName>
    <definedName name="nullastopl" localSheetId="1">gegevens!#REF!</definedName>
    <definedName name="nullastopl">gegevens!#REF!</definedName>
    <definedName name="nullastred" localSheetId="1">gegevens!#REF!</definedName>
    <definedName name="nullastred">gegevens!#REF!</definedName>
    <definedName name="Nullastx" localSheetId="1">gegevens!#REF!</definedName>
    <definedName name="Nullastx">gegevens!#REF!</definedName>
    <definedName name="omgevingsinvl">gegevens!$C$121:$C$125</definedName>
    <definedName name="Omgevingsinvloed">gegevens!$C$120:$D$125</definedName>
    <definedName name="omgevingsinvloedx">gegevens!$C$120:$D$126</definedName>
    <definedName name="Omgevingsinvlopl">gegevens!$F$121:$F$126</definedName>
    <definedName name="Omgevingsinvlred">gegevens!$F$120:$G$126</definedName>
    <definedName name="omgevingsinvlx">gegevens!$C$121:$C$126</definedName>
    <definedName name="Opmerkingenkast" localSheetId="1">gegevens!#REF!</definedName>
    <definedName name="Opmerkingenkast">gegevens!#REF!</definedName>
    <definedName name="opmerkingenkastx" localSheetId="1">gegevens!#REF!</definedName>
    <definedName name="opmerkingenkastx">gegevens!#REF!</definedName>
    <definedName name="Opmerkinstall">gegevens!$C$11:$C$15</definedName>
    <definedName name="Opmerkinstall1">gegevens!$C$11:$C$16</definedName>
    <definedName name="Opmerkinstallopl">gegevens!$F$11:$F$15</definedName>
    <definedName name="Opmerkinstallred">gegevens!$F$10:$G$15</definedName>
    <definedName name="Opmerkinstallx">gegevens!$C$10:$D$15</definedName>
    <definedName name="Opmerkinstallx1">gegevens!$C$10:$D$16</definedName>
    <definedName name="Opmerkkast" localSheetId="1">gegevens!#REF!</definedName>
    <definedName name="Opmerkkast">gegevens!#REF!</definedName>
    <definedName name="opmerkkastopl" localSheetId="1">gegevens!#REF!</definedName>
    <definedName name="opmerkkastopl">gegevens!#REF!</definedName>
    <definedName name="opmerkkastoplx" localSheetId="1">gegevens!#REF!</definedName>
    <definedName name="opmerkkastoplx">gegevens!#REF!</definedName>
    <definedName name="Opmerkkastoplx1" localSheetId="1">gegevens!#REF!</definedName>
    <definedName name="Opmerkkastoplx1">gegevens!#REF!</definedName>
    <definedName name="Opmerkkastred" localSheetId="1">gegevens!#REF!</definedName>
    <definedName name="Opmerkkastred">gegevens!#REF!</definedName>
    <definedName name="opmerkkastx" localSheetId="1">gegevens!#REF!</definedName>
    <definedName name="opmerkkastx">gegevens!#REF!</definedName>
    <definedName name="opmerkkastxx" localSheetId="1">gegevens!#REF!</definedName>
    <definedName name="opmerkkastxx">gegevens!#REF!</definedName>
    <definedName name="Opmerkkastxx1" localSheetId="1">gegevens!#REF!</definedName>
    <definedName name="Opmerkkastxx1">gegevens!#REF!</definedName>
    <definedName name="Overbodig" localSheetId="1">gegevens!#REF!</definedName>
    <definedName name="Overbodig">gegevens!#REF!</definedName>
    <definedName name="Overbodige" localSheetId="1">gegevens!#REF!</definedName>
    <definedName name="Overbodige">gegevens!#REF!</definedName>
    <definedName name="overbodigopl" localSheetId="1">gegevens!#REF!</definedName>
    <definedName name="overbodigopl">gegevens!#REF!</definedName>
    <definedName name="Overbodigred" localSheetId="1">gegevens!#REF!</definedName>
    <definedName name="Overbodigred">gegevens!#REF!</definedName>
    <definedName name="overspan">gegevens!$C$137:$C$140</definedName>
    <definedName name="Overspann">gegevens!$C$137:$C$141</definedName>
    <definedName name="Overspanning">gegevens!$C$136:$D$140</definedName>
    <definedName name="overspannx">gegevens!$C$136:$D$141</definedName>
    <definedName name="Overspanopl">gegevens!$F$137:$F$140</definedName>
    <definedName name="overspanred">gegevens!$F$136:$G$140</definedName>
    <definedName name="picto" localSheetId="1">gegevens!#REF!</definedName>
    <definedName name="picto">gegevens!#REF!</definedName>
    <definedName name="pictoopl" localSheetId="1">gegevens!#REF!</definedName>
    <definedName name="pictoopl">gegevens!#REF!</definedName>
    <definedName name="Pictored" localSheetId="1">gegevens!#REF!</definedName>
    <definedName name="Pictored">gegevens!#REF!</definedName>
    <definedName name="pictovoltage" localSheetId="1">gegevens!#REF!</definedName>
    <definedName name="pictovoltage">gegevens!#REF!</definedName>
    <definedName name="pictovoltagex" localSheetId="1">gegevens!#REF!</definedName>
    <definedName name="pictovoltagex">gegevens!#REF!</definedName>
    <definedName name="pictox" localSheetId="1">gegevens!#REF!</definedName>
    <definedName name="pictox">gegevens!#REF!</definedName>
    <definedName name="Procedure">gegevens!$C$129:$C$133</definedName>
    <definedName name="Procedureelek">gegevens!$C$128:$D$133</definedName>
    <definedName name="procedureelekx">gegevens!$C$128:$D$134</definedName>
    <definedName name="Procedureopl">gegevens!$F$129:$F$134</definedName>
    <definedName name="Procedurered">gegevens!$F$128:$G$134</definedName>
    <definedName name="procedurex">gegevens!$C$129:$C$134</definedName>
    <definedName name="Product" localSheetId="1">gegevens!#REF!</definedName>
    <definedName name="Product">gegevens!#REF!</definedName>
    <definedName name="Producten" localSheetId="1">gegevens!#REF!</definedName>
    <definedName name="Producten">gegevens!#REF!</definedName>
    <definedName name="productenopl" localSheetId="1">gegevens!#REF!</definedName>
    <definedName name="productenopl">gegevens!#REF!</definedName>
    <definedName name="Productenred" localSheetId="1">gegevens!#REF!</definedName>
    <definedName name="Productenred">gegevens!#REF!</definedName>
    <definedName name="rommelopl" localSheetId="1">gegevens!#REF!</definedName>
    <definedName name="rommelopl">gegevens!#REF!</definedName>
    <definedName name="rommelred" localSheetId="1">gegevens!#REF!</definedName>
    <definedName name="rommelred">gegevens!#REF!</definedName>
    <definedName name="romstof" localSheetId="1">gegevens!#REF!</definedName>
    <definedName name="romstof">gegevens!#REF!</definedName>
    <definedName name="Samenvinbreuken" localSheetId="1">gegevens!#REF!</definedName>
    <definedName name="Samenvinbreuken">gegevens!#REF!</definedName>
    <definedName name="samenvinbreukenx" localSheetId="1">gegevens!#REF!</definedName>
    <definedName name="samenvinbreukenx">gegevens!#REF!</definedName>
    <definedName name="schema_1" localSheetId="2">'Installatie 1'!#REF!</definedName>
    <definedName name="schema_1" localSheetId="1">'Installatie 2'!#REF!</definedName>
    <definedName name="schema_1">'Installatie 1'!#REF!</definedName>
    <definedName name="Sinbreuk" localSheetId="1">gegevens!#REF!</definedName>
    <definedName name="Sinbreuk">gegevens!#REF!</definedName>
    <definedName name="sinbreukopl" localSheetId="1">gegevens!#REF!</definedName>
    <definedName name="sinbreukopl">gegevens!#REF!</definedName>
    <definedName name="Sinbreukx" localSheetId="1">gegevens!#REF!</definedName>
    <definedName name="Sinbreukx">gegevens!#REF!</definedName>
    <definedName name="situatieschema" localSheetId="1">gegevens!#REF!</definedName>
    <definedName name="situatieschema">gegevens!#REF!</definedName>
    <definedName name="situatieschemaopl" localSheetId="1">gegevens!#REF!</definedName>
    <definedName name="situatieschemaopl">gegevens!#REF!</definedName>
    <definedName name="Situatieschemaoplx" localSheetId="1">gegevens!#REF!</definedName>
    <definedName name="Situatieschemaoplx">gegevens!#REF!</definedName>
    <definedName name="situatieschemax" localSheetId="1">gegevens!#REF!</definedName>
    <definedName name="situatieschemax">gegevens!#REF!</definedName>
    <definedName name="slot" localSheetId="1">gegevens!#REF!</definedName>
    <definedName name="slot">gegevens!#REF!</definedName>
    <definedName name="slotopl" localSheetId="1">gegevens!#REF!</definedName>
    <definedName name="slotopl">gegevens!#REF!</definedName>
    <definedName name="slotred" localSheetId="1">gegevens!#REF!</definedName>
    <definedName name="slotred">gegevens!#REF!</definedName>
    <definedName name="Slotvoorzien" localSheetId="1">gegevens!#REF!</definedName>
    <definedName name="Slotvoorzien">gegevens!#REF!</definedName>
    <definedName name="slotvoorzienx" localSheetId="1">gegevens!#REF!</definedName>
    <definedName name="slotvoorzienx">gegevens!#REF!</definedName>
    <definedName name="slotx" localSheetId="1">gegevens!#REF!</definedName>
    <definedName name="slotx">gegevens!#REF!</definedName>
    <definedName name="spanning">gegevens!$C$156:$C$160</definedName>
    <definedName name="spanningopl">gegevens!$F$156:$F$160</definedName>
    <definedName name="spanningred">gegevens!$F$155:$G$160</definedName>
    <definedName name="spanninguitval">gegevens!$C$155:$D$160</definedName>
    <definedName name="stofex" localSheetId="1">gegevens!#REF!</definedName>
    <definedName name="stofex">gegevens!#REF!</definedName>
    <definedName name="stofexopl" localSheetId="1">gegevens!#REF!</definedName>
    <definedName name="stofexopl">gegevens!#REF!</definedName>
    <definedName name="stofexoplx" localSheetId="1">gegevens!#REF!</definedName>
    <definedName name="stofexoplx">gegevens!#REF!</definedName>
    <definedName name="stofext" localSheetId="1">gegevens!#REF!</definedName>
    <definedName name="stofext">gegevens!#REF!</definedName>
    <definedName name="tabel_1" localSheetId="1">#REF!</definedName>
    <definedName name="tabel_1">#REF!</definedName>
    <definedName name="tabel_2" localSheetId="1">#REF!</definedName>
    <definedName name="tabel_2">#REF!</definedName>
    <definedName name="tabel_2b" localSheetId="1">#REF!</definedName>
    <definedName name="tabel_2b">#REF!</definedName>
    <definedName name="tabel_3" localSheetId="1">#REF!</definedName>
    <definedName name="tabel_3">#REF!</definedName>
    <definedName name="tabel_4" localSheetId="1">#REF!</definedName>
    <definedName name="tabel_4">#REF!</definedName>
    <definedName name="tabel_5" localSheetId="1">#REF!</definedName>
    <definedName name="tabel_5">#REF!</definedName>
    <definedName name="tabel_6" localSheetId="1">#REF!</definedName>
    <definedName name="tabel_6">#REF!</definedName>
    <definedName name="tabel1" localSheetId="2">'Installatie 1'!#REF!</definedName>
    <definedName name="tabel1" localSheetId="1">'Installatie 2'!#REF!</definedName>
    <definedName name="tabel1">'Installatie 1'!#REF!</definedName>
    <definedName name="Termische_bev" localSheetId="1">gegevens!#REF!</definedName>
    <definedName name="Termische_bev">gegevens!#REF!</definedName>
    <definedName name="Thermiek" localSheetId="1">gegevens!#REF!</definedName>
    <definedName name="Thermiek">gegevens!#REF!</definedName>
    <definedName name="thermiekopl" localSheetId="1">gegevens!#REF!</definedName>
    <definedName name="thermiekopl">gegevens!#REF!</definedName>
    <definedName name="Thermiekred" localSheetId="1">gegevens!#REF!</definedName>
    <definedName name="Thermiekred">gegevens!#REF!</definedName>
    <definedName name="Thermischebev" localSheetId="1">gegevens!#REF!</definedName>
    <definedName name="Thermischebev">gegevens!#REF!</definedName>
    <definedName name="thermo" localSheetId="1">gegevens!#REF!</definedName>
    <definedName name="thermo">gegevens!#REF!</definedName>
    <definedName name="thermobeeld" localSheetId="1">gegevens!#REF!</definedName>
    <definedName name="thermobeeld">gegevens!#REF!</definedName>
    <definedName name="thermobeeldx" localSheetId="1">gegevens!#REF!</definedName>
    <definedName name="thermobeeldx">gegevens!#REF!</definedName>
    <definedName name="thermoopl" localSheetId="1">gegevens!#REF!</definedName>
    <definedName name="thermoopl">gegevens!#REF!</definedName>
    <definedName name="thermored" localSheetId="1">gegevens!#REF!</definedName>
    <definedName name="thermored">gegevens!#REF!</definedName>
    <definedName name="thermox" localSheetId="1">gegevens!#REF!</definedName>
    <definedName name="thermox">gegevens!#REF!</definedName>
    <definedName name="Uitwendigeinvloed" localSheetId="1">gegevens!#REF!</definedName>
    <definedName name="Uitwendigeinvloed">gegevens!#REF!</definedName>
    <definedName name="uitwendigeinvloedx" localSheetId="1">gegevens!#REF!</definedName>
    <definedName name="uitwendigeinvloedx">gegevens!#REF!</definedName>
    <definedName name="uitwinvl" localSheetId="1">gegevens!#REF!</definedName>
    <definedName name="uitwinvl">gegevens!#REF!</definedName>
    <definedName name="uitwinvlopl" localSheetId="1">gegevens!#REF!</definedName>
    <definedName name="uitwinvlopl">gegevens!#REF!</definedName>
    <definedName name="uitwinvlred" localSheetId="1">gegevens!#REF!</definedName>
    <definedName name="uitwinvlred">gegevens!#REF!</definedName>
    <definedName name="uitwinvlx" localSheetId="1">gegevens!#REF!</definedName>
    <definedName name="uitwinvlx">gegevens!#REF!</definedName>
    <definedName name="uitwkast" localSheetId="1">gegevens!#REF!</definedName>
    <definedName name="uitwkast">gegevens!#REF!</definedName>
    <definedName name="uitwkastopl" localSheetId="1">gegevens!#REF!</definedName>
    <definedName name="uitwkastopl">gegevens!#REF!</definedName>
    <definedName name="uitwkastred" localSheetId="1">gegevens!#REF!</definedName>
    <definedName name="uitwkastred">gegevens!#REF!</definedName>
    <definedName name="verdeeld" localSheetId="1">gegevens!#REF!</definedName>
    <definedName name="verdeeld">gegevens!#REF!</definedName>
    <definedName name="verdeeldopl" localSheetId="1">gegevens!#REF!</definedName>
    <definedName name="verdeeldopl">gegevens!#REF!</definedName>
    <definedName name="verdeeldozen" localSheetId="1">gegevens!#REF!</definedName>
    <definedName name="verdeeldozen">gegevens!#REF!</definedName>
    <definedName name="verdeeldozenx" localSheetId="1">gegevens!#REF!</definedName>
    <definedName name="verdeeldozenx">gegevens!#REF!</definedName>
    <definedName name="verdeeldred" localSheetId="1">gegevens!#REF!</definedName>
    <definedName name="verdeeldred">gegevens!#REF!</definedName>
    <definedName name="verdeeldx" localSheetId="1">gegevens!#REF!</definedName>
    <definedName name="verdeeldx">gegevens!#REF!</definedName>
    <definedName name="vonk" localSheetId="1">gegevens!#REF!</definedName>
    <definedName name="vonk">gegevens!#REF!</definedName>
    <definedName name="vonken" localSheetId="1">gegevens!#REF!</definedName>
    <definedName name="vonken">gegevens!#REF!</definedName>
    <definedName name="vonkopl" localSheetId="1">gegevens!#REF!</definedName>
    <definedName name="vonkopl">gegevens!#REF!</definedName>
    <definedName name="vonkred" localSheetId="1">gegevens!#REF!</definedName>
    <definedName name="vonkred">gegevens!#REF!</definedName>
    <definedName name="Warmte" localSheetId="1">gegevens!#REF!</definedName>
    <definedName name="Warmte">gegevens!#REF!</definedName>
    <definedName name="warmteafvoer" localSheetId="1">gegevens!#REF!</definedName>
    <definedName name="warmteafvoer">gegevens!#REF!</definedName>
    <definedName name="warmteafvoert" localSheetId="1">gegevens!#REF!</definedName>
    <definedName name="warmteafvoert">gegevens!#REF!</definedName>
    <definedName name="warmteopl" localSheetId="1">gegevens!#REF!</definedName>
    <definedName name="warmteopl">gegevens!#REF!</definedName>
    <definedName name="Warmtered" localSheetId="1">gegevens!#REF!</definedName>
    <definedName name="Warmtered">gegevens!#REF!</definedName>
    <definedName name="warmtet" localSheetId="1">gegevens!#REF!</definedName>
    <definedName name="warmtet">gegevens!#REF!</definedName>
    <definedName name="Werkverantw">gegevens!$C$163:$C$167</definedName>
    <definedName name="werkverantwopl">gegevens!$F$163:$F$167</definedName>
    <definedName name="werkverantwoplx">gegevens!$F$162:$G$167</definedName>
    <definedName name="werkverantwx">gegevens!$C$162:$D$167</definedName>
    <definedName name="zichtbaar" localSheetId="1">gegevens!#REF!</definedName>
    <definedName name="zichtbaar">gegevens!#REF!</definedName>
    <definedName name="Zichtbaarheid" localSheetId="1">gegevens!#REF!</definedName>
    <definedName name="Zichtbaarheid">gegevens!#REF!</definedName>
    <definedName name="zichtbaarheidx" localSheetId="1">gegevens!#REF!</definedName>
    <definedName name="zichtbaarheidx">gegevens!#REF!</definedName>
    <definedName name="zichtbaaropl" localSheetId="1">gegevens!#REF!</definedName>
    <definedName name="zichtbaaropl">gegevens!#REF!</definedName>
    <definedName name="Zichtbaarred" localSheetId="1">gegevens!#REF!</definedName>
    <definedName name="Zichtbaarred">gegevens!#REF!</definedName>
    <definedName name="zichtbaarx" localSheetId="1">gegevens!#REF!</definedName>
    <definedName name="zichtbaarx">gegevens!#REF!</definedName>
  </definedNames>
  <calcPr calcId="162913"/>
</workbook>
</file>

<file path=xl/calcChain.xml><?xml version="1.0" encoding="utf-8"?>
<calcChain xmlns="http://schemas.openxmlformats.org/spreadsheetml/2006/main">
  <c r="L31" i="8" l="1"/>
  <c r="I31" i="8"/>
  <c r="L30" i="8"/>
  <c r="I30" i="8"/>
  <c r="L29" i="8"/>
  <c r="I29" i="8"/>
  <c r="K28" i="8"/>
  <c r="I28" i="8"/>
  <c r="H28" i="8"/>
  <c r="L28" i="8" s="1"/>
  <c r="K27" i="8"/>
  <c r="I27" i="8"/>
  <c r="H27" i="8"/>
  <c r="L27" i="8" s="1"/>
  <c r="K26" i="8"/>
  <c r="I26" i="8"/>
  <c r="H26" i="8"/>
  <c r="L26" i="8" s="1"/>
  <c r="K25" i="8"/>
  <c r="I25" i="8"/>
  <c r="H25" i="8"/>
  <c r="L25" i="8" s="1"/>
  <c r="K24" i="8"/>
  <c r="I24" i="8"/>
  <c r="H24" i="8"/>
  <c r="L24" i="8" s="1"/>
  <c r="K23" i="8"/>
  <c r="I23" i="8"/>
  <c r="H23" i="8"/>
  <c r="L23" i="8" s="1"/>
  <c r="K22" i="8"/>
  <c r="I22" i="8"/>
  <c r="H22" i="8"/>
  <c r="L22" i="8" s="1"/>
  <c r="K21" i="8"/>
  <c r="I21" i="8"/>
  <c r="H21" i="8"/>
  <c r="L21" i="8" s="1"/>
  <c r="K20" i="8"/>
  <c r="I20" i="8"/>
  <c r="H20" i="8"/>
  <c r="L20" i="8" s="1"/>
  <c r="K19" i="8"/>
  <c r="I19" i="8"/>
  <c r="H19" i="8"/>
  <c r="L19" i="8" s="1"/>
  <c r="K18" i="8"/>
  <c r="I18" i="8"/>
  <c r="H18" i="8"/>
  <c r="L18" i="8" s="1"/>
  <c r="K17" i="8"/>
  <c r="I17" i="8"/>
  <c r="H17" i="8"/>
  <c r="L17" i="8" s="1"/>
  <c r="K16" i="8"/>
  <c r="I16" i="8"/>
  <c r="H16" i="8"/>
  <c r="L16" i="8" s="1"/>
  <c r="K15" i="8"/>
  <c r="I15" i="8"/>
  <c r="H15" i="8"/>
  <c r="L15" i="8" s="1"/>
  <c r="K14" i="8"/>
  <c r="I14" i="8"/>
  <c r="H14" i="8"/>
  <c r="L14" i="8" s="1"/>
  <c r="K13" i="8"/>
  <c r="I13" i="8"/>
  <c r="H13" i="8"/>
  <c r="L13" i="8" s="1"/>
  <c r="K12" i="8"/>
  <c r="I12" i="8"/>
  <c r="H12" i="8"/>
  <c r="L12" i="8" s="1"/>
  <c r="K11" i="8"/>
  <c r="I11" i="8"/>
  <c r="H11" i="8"/>
  <c r="L11" i="8" s="1"/>
  <c r="K10" i="8"/>
  <c r="I10" i="8"/>
  <c r="H10" i="8"/>
  <c r="L10" i="8" s="1"/>
  <c r="K9" i="8"/>
  <c r="I9" i="8"/>
  <c r="H9" i="8"/>
  <c r="L9" i="8" s="1"/>
  <c r="K8" i="8"/>
  <c r="I8" i="8"/>
  <c r="H8" i="8"/>
  <c r="L8" i="8" s="1"/>
  <c r="K7" i="8"/>
  <c r="I7" i="8"/>
  <c r="H7" i="8"/>
  <c r="L7" i="8" s="1"/>
  <c r="L6" i="8"/>
  <c r="J6" i="8"/>
  <c r="L5" i="8"/>
  <c r="L4" i="8"/>
  <c r="J4" i="8"/>
  <c r="L3" i="8"/>
  <c r="J3" i="8"/>
  <c r="J6" i="2"/>
  <c r="I8" i="2"/>
  <c r="I9" i="2"/>
  <c r="I10" i="2"/>
  <c r="I11" i="2"/>
  <c r="I12" i="2"/>
  <c r="I13" i="2"/>
  <c r="I14" i="2"/>
  <c r="I15" i="2"/>
  <c r="I16" i="2"/>
  <c r="I17" i="2"/>
  <c r="I18" i="2"/>
  <c r="I19" i="2"/>
  <c r="I20" i="2"/>
  <c r="I21" i="2"/>
  <c r="I22" i="2"/>
  <c r="I23" i="2"/>
  <c r="I24" i="2"/>
  <c r="I25" i="2"/>
  <c r="I26" i="2"/>
  <c r="I27" i="2"/>
  <c r="I28" i="2"/>
  <c r="I29" i="2"/>
  <c r="I30" i="2"/>
  <c r="I31" i="2"/>
  <c r="I7" i="2"/>
  <c r="K28" i="2"/>
  <c r="H28" i="2"/>
  <c r="K27" i="2"/>
  <c r="H27" i="2"/>
  <c r="L29" i="2"/>
  <c r="L30" i="2"/>
  <c r="L31" i="2"/>
  <c r="L33" i="8" l="1"/>
  <c r="L1" i="8" s="1"/>
  <c r="H33" i="8"/>
  <c r="L28" i="2"/>
  <c r="K11" i="2"/>
  <c r="H11" i="2"/>
  <c r="H10" i="2"/>
  <c r="H9" i="2"/>
  <c r="K10" i="2"/>
  <c r="K9" i="2"/>
  <c r="J4" i="2"/>
  <c r="J3" i="2"/>
  <c r="L4" i="2"/>
  <c r="L5" i="2"/>
  <c r="L6" i="2"/>
  <c r="L3" i="2"/>
  <c r="H23" i="2"/>
  <c r="K23" i="2"/>
  <c r="H24" i="2"/>
  <c r="K24" i="2"/>
  <c r="H25" i="2"/>
  <c r="K25" i="2"/>
  <c r="H26" i="2"/>
  <c r="K26" i="2"/>
  <c r="H13" i="2"/>
  <c r="K13" i="2"/>
  <c r="H14" i="2"/>
  <c r="K14" i="2"/>
  <c r="H15" i="2"/>
  <c r="K15" i="2"/>
  <c r="H16" i="2"/>
  <c r="K16" i="2"/>
  <c r="H17" i="2"/>
  <c r="K17" i="2"/>
  <c r="H7" i="2"/>
  <c r="K7" i="2"/>
  <c r="H8" i="2"/>
  <c r="K8" i="2"/>
  <c r="H18" i="2"/>
  <c r="K18" i="2"/>
  <c r="H19" i="2"/>
  <c r="K19" i="2"/>
  <c r="H20" i="2"/>
  <c r="K20" i="2"/>
  <c r="H21" i="2"/>
  <c r="K21" i="2"/>
  <c r="H22" i="2"/>
  <c r="K22" i="2"/>
  <c r="H12" i="2"/>
  <c r="K12" i="2"/>
  <c r="K33" i="8" l="1"/>
  <c r="H1" i="8"/>
  <c r="H33" i="2"/>
  <c r="L11" i="2"/>
  <c r="L12" i="2"/>
  <c r="L21" i="2"/>
  <c r="L19" i="2"/>
  <c r="L8" i="2"/>
  <c r="L17" i="2"/>
  <c r="L15" i="2"/>
  <c r="L13" i="2"/>
  <c r="L26" i="2"/>
  <c r="L24" i="2"/>
  <c r="L22" i="2"/>
  <c r="L20" i="2"/>
  <c r="L18" i="2"/>
  <c r="L7" i="2"/>
  <c r="L16" i="2"/>
  <c r="L14" i="2"/>
  <c r="L27" i="2"/>
  <c r="L25" i="2"/>
  <c r="L23" i="2"/>
  <c r="L10" i="2"/>
  <c r="L9" i="2"/>
  <c r="L33" i="2" l="1"/>
  <c r="L1" i="2" s="1"/>
  <c r="K33" i="2"/>
  <c r="H1" i="2"/>
</calcChain>
</file>

<file path=xl/comments1.xml><?xml version="1.0" encoding="utf-8"?>
<comments xmlns="http://schemas.openxmlformats.org/spreadsheetml/2006/main">
  <authors>
    <author>Vanharen Dany</author>
  </authors>
  <commentList>
    <comment ref="B7" authorId="0" shapeId="0">
      <text>
        <r>
          <rPr>
            <sz val="9"/>
            <color indexed="81"/>
            <rFont val="Tahoma"/>
            <family val="2"/>
          </rPr>
          <t xml:space="preserve">
De wettelijk verplichte 5-jaarlijkse keuringen op laagspanningsinstallaties van de verschillende gebouwen werden uitgevoerd door een EDTC.
</t>
        </r>
      </text>
    </comment>
    <comment ref="B8" authorId="0" shapeId="0">
      <text>
        <r>
          <rPr>
            <sz val="9"/>
            <color indexed="81"/>
            <rFont val="Tahoma"/>
            <family val="2"/>
          </rPr>
          <t xml:space="preserve">Alle elektrische kasten van de laagspanningsinstallatie werden 5-jaarlijks gekeurd door een EDTC
</t>
        </r>
      </text>
    </comment>
    <comment ref="B9" authorId="0" shapeId="0">
      <text>
        <r>
          <rPr>
            <sz val="9"/>
            <color indexed="81"/>
            <rFont val="Tahoma"/>
            <family val="2"/>
          </rPr>
          <t xml:space="preserve">Controleer het aantal inbreuken in het keuringsverslag van de elektrische installatie
</t>
        </r>
      </text>
    </comment>
    <comment ref="B10" authorId="0" shapeId="0">
      <text>
        <r>
          <rPr>
            <sz val="9"/>
            <color indexed="81"/>
            <rFont val="Tahoma"/>
            <family val="2"/>
          </rPr>
          <t xml:space="preserve">Controleer het aantal opmerkingen in het keuringsverslag van de elektrische installatie
</t>
        </r>
      </text>
    </comment>
    <comment ref="B11" authorId="0" shapeId="0">
      <text>
        <r>
          <rPr>
            <sz val="9"/>
            <color indexed="81"/>
            <rFont val="Tahoma"/>
            <family val="2"/>
          </rPr>
          <t xml:space="preserve">Er zijn verschillende netsystemen geïnstalleerd. Er is een mogelijkheid om de systemen te mengen en/of men kan met de verschillende netsystemen in contact komen.
</t>
        </r>
      </text>
    </comment>
    <comment ref="B12" authorId="0" shapeId="0">
      <text>
        <r>
          <rPr>
            <sz val="9"/>
            <color indexed="81"/>
            <rFont val="Tahoma"/>
            <family val="2"/>
          </rPr>
          <t xml:space="preserve">Het blokschema geeft duidelijk het verloop van de verschillende voedingen van de elektrische kasten weer. Dit schema start met de hoofdkast of hoogspanningscabine en loopt zo stroomafwaarts tot bij de kleinste elektrische kast. Een logische nummering van de kasten helpt bij het inzicht van de structuur. Het is enorm belangrijk dat het blokschema overeen komt met de realiteit. Uitbreidingen/wijzigingen moeten dat ook dadelijk worden aangepast in het schema.
</t>
        </r>
      </text>
    </comment>
    <comment ref="B13" authorId="0" shapeId="0">
      <text>
        <r>
          <rPr>
            <sz val="9"/>
            <color indexed="81"/>
            <rFont val="Tahoma"/>
            <family val="2"/>
          </rPr>
          <t xml:space="preserve">Het eendraadschema van een elektrische  hoofdkast geeft het verloop van de voedingen naar de aangesloten kasten  weer. Zo kan je o.a. zien welke zekering/automaat welk kast beveiligt. 
 In de kleinere kast zie je de verdeling naar de verschillende lokalen/verbruikers met de verschillende beveiligingen (zekeringen, differentieel,…), maar ook de verschillende stopcontacten, schakelaars, transfo’s, lichtpunten,… zijn aangegeven op het schema.
</t>
        </r>
      </text>
    </comment>
    <comment ref="B14" authorId="0" shapeId="0">
      <text>
        <r>
          <rPr>
            <sz val="9"/>
            <color indexed="81"/>
            <rFont val="Tahoma"/>
            <family val="2"/>
          </rPr>
          <t xml:space="preserve">BA4 : gewaarschuwde ,wordt o.a. bevoegd verklaard om eenvoudige, eenmalige handelingen in de elektrische kast uit te voeren
</t>
        </r>
      </text>
    </comment>
    <comment ref="B15" authorId="0" shapeId="0">
      <text>
        <r>
          <rPr>
            <sz val="9"/>
            <color indexed="81"/>
            <rFont val="Tahoma"/>
            <family val="2"/>
          </rPr>
          <t xml:space="preserve">BA5 : vakbekwame ,wordt o.a. bevoegd verklaard om technische handelingen aan de elektrische installatie uit te voeren
</t>
        </r>
      </text>
    </comment>
    <comment ref="B16" authorId="0" shapeId="0">
      <text>
        <r>
          <rPr>
            <sz val="9"/>
            <color indexed="81"/>
            <rFont val="Tahoma"/>
            <family val="2"/>
          </rPr>
          <t>De installatieverantwoordelijke heeft een degelijke kennis van de installatie. Hij/zij coördineert de werkzaamheden aan de elektrische installatie.</t>
        </r>
      </text>
    </comment>
    <comment ref="B17" authorId="0" shapeId="0">
      <text>
        <r>
          <rPr>
            <sz val="9"/>
            <color indexed="81"/>
            <rFont val="Tahoma"/>
            <family val="2"/>
          </rPr>
          <t xml:space="preserve">De elektrische kasten zijn enkel toegankelijk door bevoegde personen (BA4/BA5) Ze zijn afgesloten met een sleutel hangslot of kunnen enkel geopend worden met speciaal gereedschap (o.a. baardsleutel,…)
</t>
        </r>
      </text>
    </comment>
    <comment ref="B18" authorId="0" shapeId="0">
      <text>
        <r>
          <rPr>
            <sz val="9"/>
            <color indexed="81"/>
            <rFont val="Tahoma"/>
            <family val="2"/>
          </rPr>
          <t xml:space="preserve">Van elke elektrische kast is er een “eerste keuring” of conformiteitskeuring, uitgevoerd door een externe dienst voor technische controle (EDTC) = keuringsorganisme 
</t>
        </r>
      </text>
    </comment>
    <comment ref="B19" authorId="0" shapeId="0">
      <text>
        <r>
          <rPr>
            <sz val="9"/>
            <color indexed="81"/>
            <rFont val="Tahoma"/>
            <family val="2"/>
          </rPr>
          <t xml:space="preserve">Een differentieelbeveiliging (aardlekbeveiliging) zorgt ervoor dat bij een stroomverlies in een installatie(deel), de spanning wegvalt. De bedrijfszekerheid van deze component  periodiek testen is een belangrijke veiligheidsmaatregel ter voorkoming van elektrocutie
</t>
        </r>
      </text>
    </comment>
    <comment ref="B20" authorId="0" shapeId="0">
      <text>
        <r>
          <rPr>
            <sz val="9"/>
            <color indexed="81"/>
            <rFont val="Tahoma"/>
            <family val="2"/>
          </rPr>
          <t xml:space="preserve">De aarding zorgt ervoor dat bij een aardlek de lekstroom naar de aarde vloeit en niet (of toch heel weinig) door de persoon die in contact komt met de lekstroom. Om ervoor te zorgen dat de lekstroom door de aarding naar de aarde vloeit is het belangrijk dat deze een weerstand heeft die vele malen kleiner is dan deze van het menselijk lichaam.
</t>
        </r>
      </text>
    </comment>
    <comment ref="B21" authorId="0" shapeId="0">
      <text>
        <r>
          <rPr>
            <sz val="9"/>
            <color indexed="81"/>
            <rFont val="Tahoma"/>
            <family val="2"/>
          </rPr>
          <t xml:space="preserve">Om de beveiliging van de aarding te hebben is het noodzakelijk dat alle toestellen/apparaten/arbeidsmiddelen, die niet dubbel geïsoleerd zijn kunnen verbonden worden met de aarding. M.a.w. stopcontacten dienen te zijn uitgerust met aarding en verbonden te zijn met de hoofdaarding.
</t>
        </r>
      </text>
    </comment>
    <comment ref="B22" authorId="0" shapeId="0">
      <text>
        <r>
          <rPr>
            <sz val="9"/>
            <color indexed="81"/>
            <rFont val="Tahoma"/>
            <family val="2"/>
          </rPr>
          <t xml:space="preserve">In functie van de omgeving waarin de elektrische componenten zullen worden opgesteld, worden er bijkomende eisen gesteld aan deze opstelling en uitvoering van deze componenten. Om te weten welke uitvoering op welke locatie van toepassing is, dient er een tabel van uitwendige invloeden te worden opgesteld.
</t>
        </r>
      </text>
    </comment>
    <comment ref="B23" authorId="0" shapeId="0">
      <text>
        <r>
          <rPr>
            <sz val="9"/>
            <color indexed="81"/>
            <rFont val="Tahoma"/>
            <family val="2"/>
          </rPr>
          <t xml:space="preserve">Om werken aan een elektrische installatie uit te voeren, dienen er specifieke maatregelen te worden genomen, zowel in de voorbereiding, tijdens de uitvoering als bij het beëindigen van de werken. Om dit in goede banen te leiden zijn opgelegde, op schrift gestelde, voldoende verspreide, up-to-date en gekende procedures noodzakelijk.
</t>
        </r>
      </text>
    </comment>
    <comment ref="B24" authorId="0" shapeId="0">
      <text>
        <r>
          <rPr>
            <sz val="9"/>
            <color indexed="81"/>
            <rFont val="Tahoma"/>
            <family val="2"/>
          </rPr>
          <t xml:space="preserve">Ongewild hoge spanningen/stromen die op de installatie binnenkomen, kunnen in één klap heel wat schade aanrichten. Daarom moeten op sommige (delen van) installaties i.f.v. de risico- analyse “overstromen”, overstroombeveiligingen worden geplaatst.    
</t>
        </r>
      </text>
    </comment>
    <comment ref="B25" authorId="0" shapeId="0">
      <text>
        <r>
          <rPr>
            <sz val="9"/>
            <color indexed="81"/>
            <rFont val="Tahoma"/>
            <family val="2"/>
          </rPr>
          <t xml:space="preserve">Een hoog gebouw of een gebouwen dat op een locatie staat die “blikseminslaggevoelig” is, dienen een beveiliging tegen blikseminslag te voorzien. Deze volledige installatie moet goed worden onderhouden en dient regelmatig te worden gecontroleerd op zijn goede werking
</t>
        </r>
      </text>
    </comment>
    <comment ref="B26" authorId="0" shapeId="0">
      <text>
        <r>
          <rPr>
            <sz val="9"/>
            <color indexed="81"/>
            <rFont val="Tahoma"/>
            <family val="2"/>
          </rPr>
          <t xml:space="preserve">Condensatoren worden toegepast om elektrische energie op te slaan en die vervolgens weer af te geven. Bij de afschakeling van de elektrische energietoevoer van het net dient men rekening te houden dat de condensatoren nog kunnen ontladen via de installatie. Dit moet worden gecontroleerd, alvorens er weken kunnen worden uitgevoerd aan een volledig spanningsloze installatie.
</t>
        </r>
      </text>
    </comment>
    <comment ref="B27" authorId="0" shapeId="0">
      <text>
        <r>
          <rPr>
            <sz val="9"/>
            <color indexed="81"/>
            <rFont val="Tahoma"/>
            <family val="2"/>
          </rPr>
          <t xml:space="preserve">Indien er aanpassings-, uitbreidingswerken, metingen of onderhoud aan een elektrische installatie moeten worden uitgevoerd, moet dit goed worden voorbereid samen met de werkverantwoordelijke. De werkverantwoordelijke volgt de activiteiten op en is er zoveel mogelijk bij aanwezig. Een werkverantwoordelijke is uiteraard zeer goed op de hoogte van elektriciteit en heel in het bijzonder van de betrokken elektrische installatie.
</t>
        </r>
      </text>
    </comment>
    <comment ref="B28" authorId="0" shapeId="0">
      <text>
        <r>
          <rPr>
            <sz val="9"/>
            <color indexed="81"/>
            <rFont val="Tahoma"/>
            <family val="2"/>
          </rPr>
          <t xml:space="preserve">Het dagelijks leven en werk  rekent en is voor een heel groot stuk afgestemd op de voorziening van elektriciteit. Bij een onverwachte uitval kan dit voor problemen zorgen die is bepaalde gevallen de veiligheid in gevaar kan brengen. Dit kan bijvoorbeeld zijn impact hebben op vitale stroombanen, die niet voorzien zijn van noodvoeding. (batterijen en/of generator) O.a. bvb. server, pompinstallatie, ventilatie, telefooncentrales, rookafzuiging,…
</t>
        </r>
      </text>
    </comment>
  </commentList>
</comments>
</file>

<file path=xl/comments2.xml><?xml version="1.0" encoding="utf-8"?>
<comments xmlns="http://schemas.openxmlformats.org/spreadsheetml/2006/main">
  <authors>
    <author>Vanharen Dany</author>
  </authors>
  <commentList>
    <comment ref="B7" authorId="0" shapeId="0">
      <text>
        <r>
          <rPr>
            <sz val="9"/>
            <color indexed="81"/>
            <rFont val="Tahoma"/>
            <family val="2"/>
          </rPr>
          <t xml:space="preserve">
De wettelijk verplichte 5-jaarlijkse keuringen op laagspanningsinstallaties van de verschillende gebouwen werden uitgevoerd door een EDTC.
</t>
        </r>
      </text>
    </comment>
    <comment ref="B8" authorId="0" shapeId="0">
      <text>
        <r>
          <rPr>
            <sz val="9"/>
            <color indexed="81"/>
            <rFont val="Tahoma"/>
            <family val="2"/>
          </rPr>
          <t xml:space="preserve">Alle elektrische kasten van de laagspanningsinstallatie werden 5-jaarlijks gekeurd door een EDTC
</t>
        </r>
      </text>
    </comment>
    <comment ref="B9" authorId="0" shapeId="0">
      <text>
        <r>
          <rPr>
            <sz val="9"/>
            <color indexed="81"/>
            <rFont val="Tahoma"/>
            <family val="2"/>
          </rPr>
          <t xml:space="preserve">Controleer het aantal inbreuken in het keuringsverslag van de elektrische installatie
</t>
        </r>
      </text>
    </comment>
    <comment ref="B10" authorId="0" shapeId="0">
      <text>
        <r>
          <rPr>
            <sz val="9"/>
            <color indexed="81"/>
            <rFont val="Tahoma"/>
            <family val="2"/>
          </rPr>
          <t xml:space="preserve">Controleer het aantal opmerkingen in het keuringsverslag van de elektrische installatie
</t>
        </r>
      </text>
    </comment>
    <comment ref="B11" authorId="0" shapeId="0">
      <text>
        <r>
          <rPr>
            <sz val="9"/>
            <color indexed="81"/>
            <rFont val="Tahoma"/>
            <family val="2"/>
          </rPr>
          <t xml:space="preserve">Er zijn verschillende netsystemen geïnstalleerd. Er is een mogelijkheid om de systemen te mengen en/of men kan met de verschillende netsystemen in contact komen.
</t>
        </r>
      </text>
    </comment>
    <comment ref="B12" authorId="0" shapeId="0">
      <text>
        <r>
          <rPr>
            <sz val="9"/>
            <color indexed="81"/>
            <rFont val="Tahoma"/>
            <family val="2"/>
          </rPr>
          <t xml:space="preserve">Het blokschema geeft duidelijk het verloop van de verschillende voedingen van de elektrische kasten weer. Dit schema start met de hoofdkast of hoogspanningscabine en loopt zo stroomafwaarts tot bij de kleinste elektrische kast. Een logische nummering van de kasten helpt bij het inzicht van de structuur. Het is enorm belangrijk dat het blokschema overeen komt met de realiteit. Uitbreidingen/wijzigingen moeten dat ook dadelijk worden aangepast in het schema.
</t>
        </r>
      </text>
    </comment>
    <comment ref="B13" authorId="0" shapeId="0">
      <text>
        <r>
          <rPr>
            <sz val="9"/>
            <color indexed="81"/>
            <rFont val="Tahoma"/>
            <family val="2"/>
          </rPr>
          <t xml:space="preserve">Het eendraadschema van een elektrische  hoofdkast geeft het verloop van de voedingen naar de aangesloten kasten  weer. Zo kan je o.a. zien welke zekering/automaat welk kast beveiligt. 
 In de kleinere kast zie je de verdeling naar de verschillende lokalen/verbruikers met de verschillende beveiligingen (zekeringen, differentieel,…), maar ook de verschillende stopcontacten, schakelaars, transfo’s, lichtpunten,… zijn aangegeven op het schema.
</t>
        </r>
      </text>
    </comment>
    <comment ref="B14" authorId="0" shapeId="0">
      <text>
        <r>
          <rPr>
            <sz val="9"/>
            <color indexed="81"/>
            <rFont val="Tahoma"/>
            <family val="2"/>
          </rPr>
          <t xml:space="preserve">BA4 : gewaarschuwde ,wordt o.a. bevoegd verklaard om eenvoudige, eenmalige handelingen in de elektrische kast uit te voeren
</t>
        </r>
      </text>
    </comment>
    <comment ref="B15" authorId="0" shapeId="0">
      <text>
        <r>
          <rPr>
            <sz val="9"/>
            <color indexed="81"/>
            <rFont val="Tahoma"/>
            <family val="2"/>
          </rPr>
          <t xml:space="preserve">BA5 : vakbekwame ,wordt o.a. bevoegd verklaard om technische handelingen aan de elektrische installatie uit te voeren
</t>
        </r>
      </text>
    </comment>
    <comment ref="B16" authorId="0" shapeId="0">
      <text>
        <r>
          <rPr>
            <sz val="9"/>
            <color indexed="81"/>
            <rFont val="Tahoma"/>
            <family val="2"/>
          </rPr>
          <t>De installatieverantwoordelijke heeft een degelijke kennis van de installatie. Hij/zij coördineert de werkzaamheden aan de elektrische installatie.</t>
        </r>
      </text>
    </comment>
    <comment ref="B17" authorId="0" shapeId="0">
      <text>
        <r>
          <rPr>
            <sz val="9"/>
            <color indexed="81"/>
            <rFont val="Tahoma"/>
            <family val="2"/>
          </rPr>
          <t xml:space="preserve">De elektrische kasten zijn enkel toegankelijk door bevoegde personen (BA4/BA5) Ze zijn afgesloten met een sleutel hangslot of kunnen enkel geopend worden met speciaal gereedschap (o.a. baardsleutel,…)
</t>
        </r>
      </text>
    </comment>
    <comment ref="B18" authorId="0" shapeId="0">
      <text>
        <r>
          <rPr>
            <sz val="9"/>
            <color indexed="81"/>
            <rFont val="Tahoma"/>
            <family val="2"/>
          </rPr>
          <t xml:space="preserve">Van elke elektrische kast is er een “eerste keuring” of conformiteitskeuring, uitgevoerd door een externe dienst voor technische controle (EDTC) = keuringsorganisme 
</t>
        </r>
      </text>
    </comment>
    <comment ref="B19" authorId="0" shapeId="0">
      <text>
        <r>
          <rPr>
            <sz val="9"/>
            <color indexed="81"/>
            <rFont val="Tahoma"/>
            <family val="2"/>
          </rPr>
          <t xml:space="preserve">Een differentieelbeveiliging (aardlekbeveiliging) zorgt ervoor dat bij een stroomverlies in een installatie(deel), de spanning wegvalt. De bedrijfszekerheid van deze component  periodiek testen is een belangrijke veiligheidsmaatregel ter voorkoming van elektrocutie
</t>
        </r>
      </text>
    </comment>
    <comment ref="B20" authorId="0" shapeId="0">
      <text>
        <r>
          <rPr>
            <sz val="9"/>
            <color indexed="81"/>
            <rFont val="Tahoma"/>
            <family val="2"/>
          </rPr>
          <t xml:space="preserve">De aarding zorgt ervoor dat bij een aardlek de lekstroom naar de aarde vloeit en niet (of toch heel weinig) door de persoon die in contact komt met de lekstroom. Om ervoor te zorgen dat de lekstroom door de aarding naar de aarde vloeit is het belangrijk dat deze een weerstand heeft die vele malen kleiner is dan deze van het menselijk lichaam.
</t>
        </r>
      </text>
    </comment>
    <comment ref="B21" authorId="0" shapeId="0">
      <text>
        <r>
          <rPr>
            <sz val="9"/>
            <color indexed="81"/>
            <rFont val="Tahoma"/>
            <family val="2"/>
          </rPr>
          <t xml:space="preserve">Om de beveiliging van de aarding te hebben is het noodzakelijk dat alle toestellen/apparaten/arbeidsmiddelen, die niet dubbel geïsoleerd zijn kunnen verbonden worden met de aarding. M.a.w. stopcontacten dienen te zijn uitgerust met aarding en verbonden te zijn met de hoofdaarding.
</t>
        </r>
      </text>
    </comment>
    <comment ref="B22" authorId="0" shapeId="0">
      <text>
        <r>
          <rPr>
            <sz val="9"/>
            <color indexed="81"/>
            <rFont val="Tahoma"/>
            <family val="2"/>
          </rPr>
          <t xml:space="preserve">In functie van de omgeving waarin de elektrische componenten zullen worden opgesteld, worden er bijkomende eisen gesteld aan deze opstelling en uitvoering van deze componenten. Om te weten welke uitvoering op welke locatie van toepassing is, dient er een tabel van uitwendige invloeden te worden opgesteld.
</t>
        </r>
      </text>
    </comment>
    <comment ref="B23" authorId="0" shapeId="0">
      <text>
        <r>
          <rPr>
            <sz val="9"/>
            <color indexed="81"/>
            <rFont val="Tahoma"/>
            <family val="2"/>
          </rPr>
          <t xml:space="preserve">Om werken aan een elektrische installatie uit te voeren, dienen er specifieke maatregelen te worden genomen, zowel in de voorbereiding, tijdens de uitvoering als bij het beëindigen van de werken. Om dit in goede banen te leiden zijn opgelegde, op schrift gestelde, voldoende verspreide, up-to-date en gekende procedures noodzakelijk.
</t>
        </r>
      </text>
    </comment>
    <comment ref="B24" authorId="0" shapeId="0">
      <text>
        <r>
          <rPr>
            <sz val="9"/>
            <color indexed="81"/>
            <rFont val="Tahoma"/>
            <family val="2"/>
          </rPr>
          <t xml:space="preserve">Ongewild hoge spanningen/stromen die op de installatie binnenkomen, kunnen in één klap heel wat schade aanrichten. Daarom moeten op sommige (delen van) installaties i.f.v. de risico- analyse “overstromen”, overstroombeveiligingen worden geplaatst.    
</t>
        </r>
      </text>
    </comment>
    <comment ref="B25" authorId="0" shapeId="0">
      <text>
        <r>
          <rPr>
            <sz val="9"/>
            <color indexed="81"/>
            <rFont val="Tahoma"/>
            <family val="2"/>
          </rPr>
          <t xml:space="preserve">Een hoog gebouw of een gebouwen dat op een locatie staat die “blikseminslaggevoelig” is, dienen een beveiliging tegen blikseminslag te voorzien. Deze volledige installatie moet goed worden onderhouden en dient regelmatig te worden gecontroleerd op zijn goede werking
</t>
        </r>
      </text>
    </comment>
    <comment ref="B26" authorId="0" shapeId="0">
      <text>
        <r>
          <rPr>
            <sz val="9"/>
            <color indexed="81"/>
            <rFont val="Tahoma"/>
            <family val="2"/>
          </rPr>
          <t xml:space="preserve">Condensatoren worden toegepast om elektrische energie op te slaan en die vervolgens weer af te geven. Bij de afschakeling van de elektrische energietoevoer van het net dient men rekening te houden dat de condensatoren nog kunnen ontladen via de installatie. Dit moet worden gecontroleerd, alvorens er weken kunnen worden uitgevoerd aan een volledig spanningsloze installatie.
</t>
        </r>
      </text>
    </comment>
    <comment ref="B27" authorId="0" shapeId="0">
      <text>
        <r>
          <rPr>
            <sz val="9"/>
            <color indexed="81"/>
            <rFont val="Tahoma"/>
            <family val="2"/>
          </rPr>
          <t xml:space="preserve">Indien er aanpassings-, uitbreidingswerken, metingen of onderhoud aan een elektrische installatie moeten worden uitgevoerd, moet dit goed worden voorbereid samen met de werkverantwoordelijke. De werkverantwoordelijke volgt de activiteiten op en is er zoveel mogelijk bij aanwezig. Een werkverantwoordelijke is uiteraard zeer goed op de hoogte van elektriciteit en heel in het bijzonder van de betrokken elektrische installatie.
</t>
        </r>
      </text>
    </comment>
    <comment ref="B28" authorId="0" shapeId="0">
      <text>
        <r>
          <rPr>
            <sz val="9"/>
            <color indexed="81"/>
            <rFont val="Tahoma"/>
            <family val="2"/>
          </rPr>
          <t xml:space="preserve">Het dagelijks leven en werk  rekent en is voor een heel groot stuk afgestemd op de voorziening van elektriciteit. Bij een onverwachte uitval kan dit voor problemen zorgen die is bepaalde gevallen de veiligheid in gevaar kan brengen. Dit kan bijvoorbeeld zijn impact hebben op vitale stroombanen, die niet voorzien zijn van noodvoeding. (batterijen en/of generator) O.a. bvb. server, pompinstallatie, ventilatie, telefooncentrales, rookafzuiging,…
</t>
        </r>
      </text>
    </comment>
  </commentList>
</comments>
</file>

<file path=xl/sharedStrings.xml><?xml version="1.0" encoding="utf-8"?>
<sst xmlns="http://schemas.openxmlformats.org/spreadsheetml/2006/main" count="608" uniqueCount="335">
  <si>
    <t>Risico-analyse Elektrische installatie</t>
  </si>
  <si>
    <t>Installatie</t>
  </si>
  <si>
    <t>Is er een blokschema van de installatie aanwezig ?</t>
  </si>
  <si>
    <t>100 % in orde</t>
  </si>
  <si>
    <t>80% in orde</t>
  </si>
  <si>
    <t>50% in orde</t>
  </si>
  <si>
    <t>Geen blokschema</t>
  </si>
  <si>
    <t>20% in orde</t>
  </si>
  <si>
    <t>Zijn de eendraadschema's correct uitgetekend ?</t>
  </si>
  <si>
    <t>Geen eendr.schema's</t>
  </si>
  <si>
    <t>Is er een installatieverantwoordelijke ?</t>
  </si>
  <si>
    <t>Er zijn onvoldoende BA4's</t>
  </si>
  <si>
    <t>Er zijn geen BA4's</t>
  </si>
  <si>
    <t>BA4 personeel</t>
  </si>
  <si>
    <t>BA5 personeel</t>
  </si>
  <si>
    <t>Er zijn onvoldoende BA5's</t>
  </si>
  <si>
    <t>Er zijn geen BA5's</t>
  </si>
  <si>
    <t>Ja met kennis van elektriciteit</t>
  </si>
  <si>
    <t>Ja zonder kennis van elektriciteit</t>
  </si>
  <si>
    <t>Neen</t>
  </si>
  <si>
    <t>Installatieverantw</t>
  </si>
  <si>
    <t>Zijn de elektrische kasten afgesloten ?</t>
  </si>
  <si>
    <t>Alle kasten afgesloten</t>
  </si>
  <si>
    <t>80% zijn afgesloten</t>
  </si>
  <si>
    <t>50% zijn afgesloten</t>
  </si>
  <si>
    <t>20% zijn afgesloten</t>
  </si>
  <si>
    <t>Geen enkele kast is afgesloten</t>
  </si>
  <si>
    <t>Volledige installatie is gekeurd</t>
  </si>
  <si>
    <t>80% vd installatie gekeurd</t>
  </si>
  <si>
    <t>50% van de installatie gekeurd</t>
  </si>
  <si>
    <t>20% van de installatie gekeurd</t>
  </si>
  <si>
    <t>De installatie is niet gekeurd</t>
  </si>
  <si>
    <t>keuringuitgev</t>
  </si>
  <si>
    <t>100 % uitgevoerd</t>
  </si>
  <si>
    <t>80% uitgevoerd</t>
  </si>
  <si>
    <t>50% uitgevoerd</t>
  </si>
  <si>
    <t>20% uitgevoerd</t>
  </si>
  <si>
    <t>Geen enkele kast gekeurd</t>
  </si>
  <si>
    <t>kastkeuringOK</t>
  </si>
  <si>
    <t>conformiteit OK</t>
  </si>
  <si>
    <t>Controle wordt helemaal niet uitgevoerd</t>
  </si>
  <si>
    <t>differentieeltest</t>
  </si>
  <si>
    <t>Weerstand &lt; 30 ohm</t>
  </si>
  <si>
    <t xml:space="preserve">30 &lt; weerstand &lt;100 </t>
  </si>
  <si>
    <t xml:space="preserve">100 &lt; weerstand &lt; 300 </t>
  </si>
  <si>
    <t xml:space="preserve">300 &lt; weerstand </t>
  </si>
  <si>
    <t>Niet bekend</t>
  </si>
  <si>
    <t>Overal aarding</t>
  </si>
  <si>
    <t>80% voorzien van aarding</t>
  </si>
  <si>
    <t>50% voorzien van aarding</t>
  </si>
  <si>
    <t>20% voorzien van aarding</t>
  </si>
  <si>
    <t>Nergens aarding</t>
  </si>
  <si>
    <t>Aanwezigheid van aarding in de installatie.</t>
  </si>
  <si>
    <t>Volledig klaar</t>
  </si>
  <si>
    <t>Voor 80 % klaar</t>
  </si>
  <si>
    <t>Voor 50 % klaar</t>
  </si>
  <si>
    <t>Voor 20 % klaar</t>
  </si>
  <si>
    <t>Nog niet opgesteld</t>
  </si>
  <si>
    <r>
      <t>Andere opmerking</t>
    </r>
    <r>
      <rPr>
        <i/>
        <sz val="11"/>
        <color theme="1"/>
        <rFont val="Calibri"/>
        <family val="2"/>
        <scheme val="minor"/>
      </rPr>
      <t>(zelf omschrijven en waarde ingeven)</t>
    </r>
  </si>
  <si>
    <t>RISICO</t>
  </si>
  <si>
    <t>Datum:</t>
  </si>
  <si>
    <t>Installatieverantwoordelijke:</t>
  </si>
  <si>
    <t>HS cabine</t>
  </si>
  <si>
    <t>ja</t>
  </si>
  <si>
    <t>neen</t>
  </si>
  <si>
    <t>Netstelsel</t>
  </si>
  <si>
    <t>IT</t>
  </si>
  <si>
    <t>gebouw</t>
  </si>
  <si>
    <t>Bedrijfs-spanning</t>
  </si>
  <si>
    <t>Uitvoerders :</t>
  </si>
  <si>
    <t>220V</t>
  </si>
  <si>
    <t>3 X 220V</t>
  </si>
  <si>
    <t>TT</t>
  </si>
  <si>
    <t>TN</t>
  </si>
  <si>
    <t>3 X 400V</t>
  </si>
  <si>
    <t>Lijst met uitwendige invloedsfactoren opgesteld?</t>
  </si>
  <si>
    <t>Procedure voor werken aan de elektrische installatie</t>
  </si>
  <si>
    <t>Er is een procedure en ze wordt consequent toegepast</t>
  </si>
  <si>
    <t>Er is een procedure , maar wordt niet altijd toegepast</t>
  </si>
  <si>
    <t>Er is een procedure, maar wordt zelden toegepast</t>
  </si>
  <si>
    <t>Er is een procedure, maar wordt niet toegepast</t>
  </si>
  <si>
    <t>Er is geen procedure</t>
  </si>
  <si>
    <t>Procedureelek</t>
  </si>
  <si>
    <t>Onbekend</t>
  </si>
  <si>
    <t>blokschemanv_1</t>
  </si>
  <si>
    <t>Niet geweten</t>
  </si>
  <si>
    <t>Niet van toepassing</t>
  </si>
  <si>
    <t>Zijn er BA4 aangesteld/opgeleid ? (art.88) lijst !</t>
  </si>
  <si>
    <t>Zijn er BA5 aangesteld/opgeleid ? (art.88) lijst !</t>
  </si>
  <si>
    <t>Overspanningbeveiliging voorzien</t>
  </si>
  <si>
    <t>Geen overspanningsbeveiliging voorzien</t>
  </si>
  <si>
    <t>overspan</t>
  </si>
  <si>
    <t>Overspanning</t>
  </si>
  <si>
    <t>Beveiliging tegen blikseminslag voorzien ?</t>
  </si>
  <si>
    <t>Bliksem</t>
  </si>
  <si>
    <t>Blikseminslag</t>
  </si>
  <si>
    <t>Geen bliksemafleider voorzien</t>
  </si>
  <si>
    <r>
      <t>Condensator ter verbetering van cos</t>
    </r>
    <r>
      <rPr>
        <sz val="11"/>
        <color theme="1"/>
        <rFont val="Calibri"/>
        <family val="2"/>
      </rPr>
      <t>Þ aanwezig ?</t>
    </r>
  </si>
  <si>
    <t>cos</t>
  </si>
  <si>
    <t>cosinus</t>
  </si>
  <si>
    <t>Kan een spanningsuitval een noodsituatie teweeg brengen ?</t>
  </si>
  <si>
    <t>spanning</t>
  </si>
  <si>
    <t>Geeft geen problemen</t>
  </si>
  <si>
    <t>spanninguitval</t>
  </si>
  <si>
    <t>Aanwezig en OK</t>
  </si>
  <si>
    <t>Automatische ontlading bij afschakeling</t>
  </si>
  <si>
    <t>Manueel te ontladen</t>
  </si>
  <si>
    <t xml:space="preserve"> </t>
  </si>
  <si>
    <t>Referentienummer</t>
  </si>
  <si>
    <t>Refrentienummer</t>
  </si>
  <si>
    <t>De aangestelde BA4's een geschikte opleiding laten volgen.</t>
  </si>
  <si>
    <t>Voldoende BA4's opleiden en aanstellen</t>
  </si>
  <si>
    <t>Bijkomende BA4's opleiden en aanstellen</t>
  </si>
  <si>
    <t>De aangestelde BA5's een geschikte opleiding laten volgen.</t>
  </si>
  <si>
    <t>Bijkomende BA5's opleiden en aanstellen</t>
  </si>
  <si>
    <t>Voldoende BA5's opleiden en aanstellen</t>
  </si>
  <si>
    <t>De installatieverantwoordelijke dient goede contacten te onderhouden met een elektrische installateur</t>
  </si>
  <si>
    <t>Er moet een installatieverantwoordelijke worden aangesteld.</t>
  </si>
  <si>
    <t>Mogelijkheid om de kasten af te sluiten voorzien op alle kasten + sluitingsprocedure uitwerken/implementeren.</t>
  </si>
  <si>
    <t>Keuring laten uitvoeren op niet gekeurde installatiedelen</t>
  </si>
  <si>
    <t>Keuring laten uitvoeren op installatiedelen (gebouwen)</t>
  </si>
  <si>
    <t>Kastkeuring laten uitvoeren op de niet eerder gekeurde kasten. (periodiek om de 5 jaar)</t>
  </si>
  <si>
    <t>Keuring laten uitvoeren op alle elektrische kasten. (5 jaarlijks)</t>
  </si>
  <si>
    <t>Procedure + register opstellen/implementeren zodat alle differentieels 3 maandelijks worden getest.</t>
  </si>
  <si>
    <t>Bijkomende aardingen voorzien</t>
  </si>
  <si>
    <t>Bijkomende differentieels voorzien</t>
  </si>
  <si>
    <t>Aardingsweerstand laten meten en eventueel bijkomende maatregelen nemen om de aardingsweerstand te verkleinen.</t>
  </si>
  <si>
    <t>Aarding voorzien in het installatiedeel, waarvoor dit nog niet is voorzien.</t>
  </si>
  <si>
    <t>Aarding aanbrengen in de installatie.</t>
  </si>
  <si>
    <t>Lijst met uitwendige invloeden wordt in overleg met de installatieverantwoordelijke en met goedkeuring van de EDTC opgesteld voor de volledige installatie.</t>
  </si>
  <si>
    <t>Lijst met uitwendige invloeden wordt in overleg met de installatieverantwoordelijke en met goedkeuring van de EDTC opgesteld .</t>
  </si>
  <si>
    <t>De opgestelde procedure wordt gecontroleerd op strikte toepassing</t>
  </si>
  <si>
    <t>De wg  onderneemt stappen om een overspanningsbeveiliging in de installatie te laten plaatsen</t>
  </si>
  <si>
    <t>De wg  onderneemt stappen om een bliksembeveiliging in de installatie te laten plaatsen</t>
  </si>
  <si>
    <t>Automatische ontlading laten installeren, procedure voor afschakeling uitschrijven/implementeren.</t>
  </si>
  <si>
    <t>Noodagregaat voorzien</t>
  </si>
  <si>
    <r>
      <t>Andere opmerking</t>
    </r>
    <r>
      <rPr>
        <i/>
        <sz val="10"/>
        <color theme="1"/>
        <rFont val="Calibri"/>
        <family val="2"/>
        <scheme val="minor"/>
      </rPr>
      <t>(zelf omschrijven en waarde ingeven)</t>
    </r>
  </si>
  <si>
    <t>GEB.</t>
  </si>
  <si>
    <t>blokschemared</t>
  </si>
  <si>
    <t>Eendraadschemared</t>
  </si>
  <si>
    <t>BA4red</t>
  </si>
  <si>
    <t>BA5red</t>
  </si>
  <si>
    <t>Installatieverantwred</t>
  </si>
  <si>
    <t>Kastenafgeslred</t>
  </si>
  <si>
    <t>Keuringred</t>
  </si>
  <si>
    <t>kastkeuringred</t>
  </si>
  <si>
    <t>conformiteitred</t>
  </si>
  <si>
    <t>Differentieelred</t>
  </si>
  <si>
    <t>Aardingaanwred</t>
  </si>
  <si>
    <t>Omgevingsinvlred</t>
  </si>
  <si>
    <t>Procedurered</t>
  </si>
  <si>
    <t>overspanred</t>
  </si>
  <si>
    <t>Bliksemred</t>
  </si>
  <si>
    <t>cosred</t>
  </si>
  <si>
    <t>spanningred</t>
  </si>
  <si>
    <t>.</t>
  </si>
  <si>
    <r>
      <t xml:space="preserve">Risico-analyse Elektrische installatie </t>
    </r>
    <r>
      <rPr>
        <b/>
        <sz val="18"/>
        <color theme="1"/>
        <rFont val="Calibri"/>
        <family val="2"/>
        <scheme val="minor"/>
      </rPr>
      <t>(risicoreductie)</t>
    </r>
  </si>
  <si>
    <t>RA nummer :</t>
  </si>
  <si>
    <t>De installatie en bijgeplaatste elektriciteitskasten hebben een conformiteitskeuring of eerste keuring ?</t>
  </si>
  <si>
    <t>Van de installatie en alle kasten beschikbaar</t>
  </si>
  <si>
    <t>50% vd installatie heeft een conformiteit</t>
  </si>
  <si>
    <t>Er is geen conformiteit van de installatie, noch van de bijgeplaatste kasten</t>
  </si>
  <si>
    <t>Conformiteitskeuring laten uitvoeren op de installatie/kasten waarvan deze ontbreekt en opnemen in het elektrsich dossier vd installatie</t>
  </si>
  <si>
    <t>Conformiteitskeuring laten uitvoeren op alle elektrische kasten/installatie + opnemen in het elktr. dossier.</t>
  </si>
  <si>
    <t>Conformiteitskeuring laten uitvoeren op de uitbreiding van de installatie.</t>
  </si>
  <si>
    <t>Alle differentieels getest</t>
  </si>
  <si>
    <t>50% vd differentieels worden getest</t>
  </si>
  <si>
    <t>20% vd differentieels worden getest</t>
  </si>
  <si>
    <t>Aardingsweerstand</t>
  </si>
  <si>
    <t>Zijn er algemene opmerkingen in het keuringsverslag i.v.m. de installatie.</t>
  </si>
  <si>
    <t>Geen alg.inbreuken i.v.m. de installatie</t>
  </si>
  <si>
    <t>1 alge.inbreuk op de installatie</t>
  </si>
  <si>
    <t>2 alg. inbreuken op de installatie</t>
  </si>
  <si>
    <t>3 alg. inbreuken op de installatie</t>
  </si>
  <si>
    <t>Meer dan 3 alg. inbreuken op de installatie</t>
  </si>
  <si>
    <t>Algemene inbreuk structureel wegwerken</t>
  </si>
  <si>
    <t>Alle algemene inbreuken structureel wegwerken</t>
  </si>
  <si>
    <t>Inbrinstallred</t>
  </si>
  <si>
    <t>Geen alg.opmerkingen i.v.m. de installatie</t>
  </si>
  <si>
    <t>2 alg. opmerkingen op de installatie</t>
  </si>
  <si>
    <t>3 alg. opmerkingen op de installatie</t>
  </si>
  <si>
    <t>Meer dan 3 alg. opmerkingen op de installatie</t>
  </si>
  <si>
    <t>Opmerkinstallred</t>
  </si>
  <si>
    <t>Algemene opmerking wegwerken</t>
  </si>
  <si>
    <t>Alle algemene opmerkingen wegwerken</t>
  </si>
  <si>
    <t>Opmerkinstallx1</t>
  </si>
  <si>
    <t>Inbreukinst1</t>
  </si>
  <si>
    <t>Scheiding van netsystemen</t>
  </si>
  <si>
    <t>Netsyst</t>
  </si>
  <si>
    <t>Er is slecht één netsysteem, maar niet duidelijk welk.</t>
  </si>
  <si>
    <t>Er zijn meerdere netsystemen, maar zijn duidelijk gescheiden</t>
  </si>
  <si>
    <t>Er zijn meerdere netsystemen, maar niet duidelijk gescheiden</t>
  </si>
  <si>
    <t>Er zijn meerdere netsystemen, er is geen duidelijkheid welke.</t>
  </si>
  <si>
    <t>Andere problemen met het netsysteem</t>
  </si>
  <si>
    <t>Geen idee !</t>
  </si>
  <si>
    <t>Er is slecht één netsysteem en met zekerheid gekend</t>
  </si>
  <si>
    <t>Netsystx</t>
  </si>
  <si>
    <t>Zekerheid over het toegepaste netsysteem bekomen.</t>
  </si>
  <si>
    <t>Verschillende netsystemen duidelijk markeren !</t>
  </si>
  <si>
    <t>Verschillende netsystemen duidelijk scheiden</t>
  </si>
  <si>
    <t>Grondige analyse uitvoeren op de netsystemen, scheiden en markeren</t>
  </si>
  <si>
    <t>Netsystred</t>
  </si>
  <si>
    <t>Keuring laten uitvoeren op de volledige installatie/kasten</t>
  </si>
  <si>
    <t>Zijn er algemene inbreuken in het keuringsverslag op de installatie ?</t>
  </si>
  <si>
    <t xml:space="preserve">Overspanningsbeveiliging voorzien ? </t>
  </si>
  <si>
    <t>Aardingswaarde  gemeten en in orde?</t>
  </si>
  <si>
    <t>De differentieelbeveiliging wordt periodiek getest  en werkt?</t>
  </si>
  <si>
    <t>RISICO GEREDUCEERD TOT :</t>
  </si>
  <si>
    <t>De wg dient een stappenplan op te zetten om ism installatieverantwoordelijke en/of elektricien het blokschema van de installatie  te vervolledigen.</t>
  </si>
  <si>
    <t>De wg dient een stappenplan op te zetten om ism installatieverantwoordelijke en/of elektricien de eendraadschema's van de installatiedelen  te vervolledigen.</t>
  </si>
  <si>
    <t>De wg dient een stappenplan op te zetten om ism installatieverantwoordelijke en/of elektricien de eendraadschema's van de installatiedelen  op te maken.</t>
  </si>
  <si>
    <t>Er zijn voldoende BA4 zonder of onvoldoende opleiding</t>
  </si>
  <si>
    <t>Er zijn voldoende BA5 zonder of onvoldoende opleiding</t>
  </si>
  <si>
    <t>wg onderneemt stappen om na te gaan of er bliksembeveiliging moet komen – RA laten uitvoeren</t>
  </si>
  <si>
    <t>Aardingredt</t>
  </si>
  <si>
    <t>Er zijn voldoende BA4+ opleiding + attest met bevoegdheden</t>
  </si>
  <si>
    <t>Attest opmaken met vermelding van de bevoegdheden</t>
  </si>
  <si>
    <t>Er zijn voldoende BA5+ opleiding  + attest met vermelding van bevoegdheden</t>
  </si>
  <si>
    <t>De keuringen (5 jaarlijks) op de installatiedelen zijn gebeurd ?</t>
  </si>
  <si>
    <t>Werkverantw</t>
  </si>
  <si>
    <t>werkverantwx</t>
  </si>
  <si>
    <t>werkverantwoplx</t>
  </si>
  <si>
    <t>Er moet een werkverantwoordelijke met kennis van elektriciteit en de installatie  worden aangesteld.</t>
  </si>
  <si>
    <t>Werkzaamheden aan de elektrische installatie moeten worden uitgevoerd door een buitenfirma-elektriciteit, met toestemming van de installatieverantwoordelijke</t>
  </si>
  <si>
    <t>Is er een werkverantwoordelijke ?</t>
  </si>
  <si>
    <t>Systeem voor de identificatie van de elektrische borden</t>
  </si>
  <si>
    <t>Bij werken aan de installatie wordt steeds het juiste gereedschap gebruikt? (aangepast aan juiste functie en voldoende isolatie)</t>
  </si>
  <si>
    <t>Bij werken onder spanning of in de nabijheid van delen onder spaning worden steeds de nodige PBM's gebruikt? (isolerende handschoenen, gelaatsscherm…)</t>
  </si>
  <si>
    <t>De organisatie beschikt over en gebruikt geschikte procedures voor het afschakelen en ontladen van de opgehoopte restenergie?</t>
  </si>
  <si>
    <t>De organisatie beschikt over en gebruikt geschikte procedures voor het afschakelen en vergrendelen van de installatie? (lock-out - tag-out)</t>
  </si>
  <si>
    <t xml:space="preserve">De organisatie beschikt over en gebruikt geschikte procedures voor het vrijgeven en het onder spanning brengen van de installatie? </t>
  </si>
  <si>
    <t>Bij werkzaamheden wordt er steeds een overleg gehouden tussen werkverantwoordelijke  en installatieverantwoordelijke?</t>
  </si>
  <si>
    <t>De organisatie maakt steeds voorafgaandelijk een risicoanalyse bij werken aan de elektrische installatie?</t>
  </si>
  <si>
    <t>Bij het werken buiten spanning wordt steeds de procedure vitale 8 gehanteerd?</t>
  </si>
  <si>
    <t>Er wordt voldoende signalisatie gebruikt tijdens de werken aan de installatie?</t>
  </si>
  <si>
    <t>Bij werken in de nabijheid van kabels wordt de installatieverantwoordelijke steeds gecontacteerd?</t>
  </si>
  <si>
    <t>doc</t>
  </si>
  <si>
    <t>Van de installatie is het voorlaatste en het laatste keuringsverslag beschikbaar</t>
  </si>
  <si>
    <t>Bij het verwijderen van de beschermplaat wordt het elektrisch bord steeds spanningsloos gezet?</t>
  </si>
  <si>
    <t>Bij afkoppelingen, of aanpassingen van de secties van de geleiders worden de waardes van de smeltveiligheden en/of automaten steeds herbekeken?</t>
  </si>
  <si>
    <t>Bij werkzaamheden aan het elektrisch bord wordt er steeds een overleg gehouden tussen werkverantwoordelijk  en installatieverantwoordeijke?</t>
  </si>
  <si>
    <t>Werken aan het elektrisch bord worden niet gestart alvorens goedkeuring van de installatieverantwoordelijke?</t>
  </si>
  <si>
    <t>Er wordt voldoende signalisatie gebruikt tijdens de werken aan het elektrische bord?</t>
  </si>
  <si>
    <t>Bij werken door derden wordt de nodige informatie uitgewisseld mbt de risico's eigen aan het elektrisch bord, en de rsisico's eigen aan de werkzaamheden?</t>
  </si>
  <si>
    <t>proc</t>
  </si>
  <si>
    <t>proc/doc</t>
  </si>
  <si>
    <t>TN-S</t>
  </si>
  <si>
    <t>Controleren van beschermgeleider</t>
  </si>
  <si>
    <t>Er wordt voorafgaandelijk aan de werken aan het elektrisch bord steeds een risicobeoordeling uitgevoerd?</t>
  </si>
  <si>
    <t>Er is een jaarlijkse controle van de schroefverbindingen in het elektrisch bord met registratie</t>
  </si>
  <si>
    <t>Alle elektriciteitskasten (5 jaarlijks)werden gekeurd ?</t>
  </si>
  <si>
    <t>1 alg. opmerking op de installatie</t>
  </si>
  <si>
    <t>Alles overzetten naar één netsysteem, niet langer gebruikte netsysteem opheffen</t>
  </si>
  <si>
    <t xml:space="preserve">De wg dient een stappenplan op te zetten om ism installatieverantwoordelijke en/of elektricien het blokschema van de installatie op te maken </t>
  </si>
  <si>
    <t>Er is een conformiteit van de oorspronkelijke installatie, niet van de uitbreidingen</t>
  </si>
  <si>
    <t>20% vd installatie heeft een conformiteit</t>
  </si>
  <si>
    <t>Conformiteitskeuring op aanpassing van de installatie</t>
  </si>
  <si>
    <t>80% vd differentieels worden getest</t>
  </si>
  <si>
    <t>Aardingsweerstand moet aangepast worden tot onder of gelijk aan het wettelijk minimum</t>
  </si>
  <si>
    <t>Er worden  procedures voor werken aan de elektrische installatie uitgewerkt, geïmplementeerd en opgevolgd.</t>
  </si>
  <si>
    <t>Bliksemafleider voorzien</t>
  </si>
  <si>
    <t>De wg gaat na of er in de installatie een condensator te verbetering van de cos phi aanwezig is en zo ja of deze bij afschakeling automatisch ontlaadt</t>
  </si>
  <si>
    <t>Kleine gevolgen (comfort)</t>
  </si>
  <si>
    <t>Noodbatterijen, alarm, noodverlichting op kritische plaatsen voorzien voorzien</t>
  </si>
  <si>
    <t>Matige gevolgen(functie)</t>
  </si>
  <si>
    <t>Grote gevolgen(veiligheid)</t>
  </si>
  <si>
    <t>Alarmmelding bij spanningsuitval</t>
  </si>
  <si>
    <t>Noodaggregaat + alarmmelding bij spanningsuitval</t>
  </si>
  <si>
    <t>Inbrinstall1</t>
  </si>
  <si>
    <t>Opmerkinstall1</t>
  </si>
  <si>
    <t>Inbrinstallopl</t>
  </si>
  <si>
    <t>Opmerkinstallopl</t>
  </si>
  <si>
    <t>Netsystopl</t>
  </si>
  <si>
    <t>blokschemanv</t>
  </si>
  <si>
    <t>blokschemaopl</t>
  </si>
  <si>
    <t>Eendraadschemax</t>
  </si>
  <si>
    <t>eendraadx</t>
  </si>
  <si>
    <t>endraadschemaopl</t>
  </si>
  <si>
    <t>BA4x</t>
  </si>
  <si>
    <t>BA4opl</t>
  </si>
  <si>
    <t>BA5X</t>
  </si>
  <si>
    <t>BA5opl</t>
  </si>
  <si>
    <t>kastenx</t>
  </si>
  <si>
    <t>Kastenafgeslx</t>
  </si>
  <si>
    <t>kastenopl</t>
  </si>
  <si>
    <t>Installverantwopl</t>
  </si>
  <si>
    <t>kastkeuringx</t>
  </si>
  <si>
    <t>kastkeuringopl</t>
  </si>
  <si>
    <t>keuringopl</t>
  </si>
  <si>
    <t>Conformiteitx</t>
  </si>
  <si>
    <t>Conformiteitopl</t>
  </si>
  <si>
    <t>Differentieelx</t>
  </si>
  <si>
    <t>Differentieelopl</t>
  </si>
  <si>
    <t>aardingopl</t>
  </si>
  <si>
    <t>Aardingaanwx</t>
  </si>
  <si>
    <t>Aardingaanwopl</t>
  </si>
  <si>
    <t>Aardingaanwezigx</t>
  </si>
  <si>
    <t>Omgevingsinvlx</t>
  </si>
  <si>
    <t>Omgevingsinvlopl</t>
  </si>
  <si>
    <t>Omgevingsinvloedx</t>
  </si>
  <si>
    <t>Procedurex</t>
  </si>
  <si>
    <t>Procedureopl</t>
  </si>
  <si>
    <t>Overspanopl</t>
  </si>
  <si>
    <t>cosopl</t>
  </si>
  <si>
    <t>spanningopl</t>
  </si>
  <si>
    <t>Werkverantwopl</t>
  </si>
  <si>
    <t>keuringx</t>
  </si>
  <si>
    <t>Installverantwx</t>
  </si>
  <si>
    <t>aarding</t>
  </si>
  <si>
    <t>Bliksemopl</t>
  </si>
  <si>
    <t>De wettelijk verplichte 5-jaarlijkse keuringen op laagspanningsinstallaties van de verschillende gebouwen werden uitgevoerd door een EDTC.</t>
  </si>
  <si>
    <t>Alle elektrische kasten van de laagspanningsinstallatie werden 5-jaarlijks gekeurd door een EDTC</t>
  </si>
  <si>
    <t>Controleer het aantal inbreuken in het keuringsverslag van de elektrische installatie</t>
  </si>
  <si>
    <t>Controleer het aantal opmerkingen in het keuringsverslag van de elektrische installatie</t>
  </si>
  <si>
    <t>Er zijn verschillende netsystemen geïnstalleerd. Er is een mogelijkheid om de systemen te mengen en/of men kan met de verschillende netsystemen in contact komen.</t>
  </si>
  <si>
    <t>Het blokschema geeft duidelijk het verloop van de verschillende voedingen van de elektrische kasten weer. Dit schema start met de hoofdkast of hoogspanningscabine en loopt zo stroomafwaarts tot bij de kleinste elektrische kast. Een logische nummering van de kasten helpt bij het inzicht van de structuur. Het is enorm belangrijk dat het blokschema overeen komt met de realiteit. Uitbreidingen/wijzigingen moeten dat ook dadelijk worden aangepast in het schema.</t>
  </si>
  <si>
    <t xml:space="preserve">Het eendraadschema van een elektrische  hoofdkast geeft het verloop van de voedingen naar de aangesloten kasten  weer. Zo kan je o.a. zien welke zekering/automaat welk kast beveiligt. </t>
  </si>
  <si>
    <t>BA4 : gewaarschuwde ,wordt o.a. bevoegd verklaard om eenvoudige, eenmalige handelingen in de elektrische kast uit te voeren</t>
  </si>
  <si>
    <t>BA5 : vakbekwame ,wordt o.a. bevoegd verklaard om technische handelingen aan de elektrische installatie uit te voeren</t>
  </si>
  <si>
    <t>De installatieverantwoordelijke heeft een degelijke kennis van de installatie. Hij/zij coördineert de werkzaamheden aan de elektrische installatie.</t>
  </si>
  <si>
    <t xml:space="preserve">Van elke elektrische kast is er een “eerste keuring” of conformiteitskeuring, uitgevoerd door een externe dienst voor technische controle (EDTC) = keuringsorganisme </t>
  </si>
  <si>
    <t>Een differentieelbeveiliging (aardlekbeveiliging) zorgt ervoor dat bij een stroomverlies in een installatie(deel), de spanning wegvalt. De bedrijfszekerheid van deze component  periodiek testen is een belangrijke veiligheidsmaatregel ter voorkoming van elektrocutie</t>
  </si>
  <si>
    <t>De aarding zorgt ervoor dat bij een aardlek de lekstroom naar de aarde vloeit en niet (of toch heel weinig) door de persoon die in contact komt met de lekstroom. Om ervoor te zorgen dat de lekstroom door de aarding naar de aarde vloeit is het belangrijk dat deze een weerstand heeft die vele malen kleiner is dan deze van het menselijk lichaam.</t>
  </si>
  <si>
    <t>Om de beveiliging van de aarding te hebben is het noodzakelijk dat alle toestellen/apparaten/arbeidsmiddelen, die niet dubbel geïsoleerd zijn kunnen verbonden worden met de aarding. M.a.w. stopcontacten dienen te zijn uitgerust met aarding en verbonden te zijn met de hoofdaarding.</t>
  </si>
  <si>
    <t>In functie van de omgeving waarin de elektrische componenten zullen worden opgesteld, worden er bijkomende eisen gesteld aan deze opstelling en uitvoering van deze componenten. Om te weten welke uitvoering op welke locatie van toepassing is, dient er een tabel van uitwendige invloeden te worden opgesteld.</t>
  </si>
  <si>
    <t>Om werken aan een elektrische installatie uit te voeren, dienen er specifieke maatregelen te worden genomen, zowel in de voorbereiding, tijdens de uitvoering als bij het beëindigen van de werken. Om dit in goede banen te leiden zijn opgelegde, op schrift gestelde, voldoende verspreide, up-to-date en gekende procedures noodzakelijk.</t>
  </si>
  <si>
    <t xml:space="preserve">Ongewild hoge spanningen/stromen die op de installatie binnenkomen, kunnen in één klap heel wat schade aanrichten. Daarom moeten op sommige (delen van) installaties i.f.v. de risico- analyse “overstromen”, overstroombeveiligingen worden geplaatst. </t>
  </si>
  <si>
    <t>Indien er aanpassings-, uitbreidingswerken, metingen of onderhoud aan een elektrische installatie moeten worden uitgevoerd, moet dit goed worden voorbereid samen met de werkverantwoordelijke. De werkverantwoordelijke volgt de activiteiten op en is er zoveel mogelijk bij aanwezig. Een werkverantwoordelijke is uiteraard zeer goed op de hoogte van elektriciteit en heel in het bijzonder van de betrokken elektrische installatie.</t>
  </si>
  <si>
    <t>Toelichting bij de vraagstelling</t>
  </si>
  <si>
    <t>NIET LIMITATIEVE LIJST VAN PROCEDURES /DOCUMENTEN (niet opgenomen in de risico-analyse)</t>
  </si>
  <si>
    <t>…</t>
  </si>
  <si>
    <t>De elektrische kasten zijn enkel toegankelijk door bevoegde personen (BA4/BA5) Ze zijn afgesloten met een sleutel,  hangslot of kunnen enkel geopend worden met speciaal gereedschap (o.a. baardsleutel,…)</t>
  </si>
  <si>
    <t>Een hoog gebouw of een gebouwen dat op een locatie staat die “blikseminslaggevoelig” is, dienen een beveiliging tegen blikseminslag te voorzien. (Risico-analyse) Deze volledige installatie moet goed worden onderhouden en dient regelmatig te worden gecontroleerd op zijn goede werking</t>
  </si>
  <si>
    <t>Condensatoren worden toegepast om elektrische energie op te slaan en die vervolgens weer af te geven. Bij de afschakeling van de elektrische energietoevoer van het net dient men rekening te houden dat de condensatoren nog kunnen ontladen via de installatie. Dit moet worden gecontroleerd, alvorens er werken kunnen worden uitgevoerd aan een volledig spanningsloze installatie.</t>
  </si>
  <si>
    <t>Het dagelijks leven en werk  rekent en is voor een heel groot stuk afgestemd op de voorziening van elektriciteit. Bij een onverwachte uitval kan dit voor problemen zorgen die in bepaalde gevallen de veiligheid in gevaar kan brengen. Dit kan bijvoorbeeld zijn impact hebben op vitale stroombanen, die niet voorzien zijn van noodvoeding. (batterijen en/of generator) O.a. bvb. server, pompinstallatie, ventilatie, telefooncentrales, rookafzuiging,…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</si>
</sst>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20"/>
      <color theme="1"/>
      <name val="Calibri"/>
      <family val="2"/>
      <scheme val="minor"/>
    </font>
    <font>
      <b/>
      <sz val="16"/>
      <color theme="1"/>
      <name val="Calibri"/>
      <family val="2"/>
      <scheme val="minor"/>
    </font>
    <font>
      <b/>
      <sz val="11"/>
      <color theme="1"/>
      <name val="Calibri"/>
      <family val="2"/>
      <scheme val="minor"/>
    </font>
    <font>
      <i/>
      <sz val="11"/>
      <color theme="1"/>
      <name val="Calibri"/>
      <family val="2"/>
      <scheme val="minor"/>
    </font>
    <font>
      <sz val="18"/>
      <color theme="1"/>
      <name val="Calibri"/>
      <family val="2"/>
      <scheme val="minor"/>
    </font>
    <font>
      <b/>
      <sz val="18"/>
      <color theme="1"/>
      <name val="Calibri"/>
      <family val="2"/>
      <scheme val="minor"/>
    </font>
    <font>
      <b/>
      <sz val="20"/>
      <color theme="1"/>
      <name val="Calibri"/>
      <family val="2"/>
      <scheme val="minor"/>
    </font>
    <font>
      <sz val="11"/>
      <color theme="1"/>
      <name val="Calibri"/>
      <family val="2"/>
    </font>
    <font>
      <sz val="10"/>
      <color theme="1"/>
      <name val="Calibri"/>
      <family val="2"/>
      <scheme val="minor"/>
    </font>
    <font>
      <b/>
      <sz val="14"/>
      <color theme="1"/>
      <name val="Calibri"/>
      <family val="2"/>
      <scheme val="minor"/>
    </font>
    <font>
      <sz val="11"/>
      <color theme="0"/>
      <name val="Calibri"/>
      <family val="2"/>
      <scheme val="minor"/>
    </font>
    <font>
      <i/>
      <sz val="10"/>
      <color theme="1"/>
      <name val="Calibri"/>
      <family val="2"/>
      <scheme val="minor"/>
    </font>
    <font>
      <sz val="11"/>
      <color rgb="FF1F497D"/>
      <name val="Calibri"/>
      <family val="2"/>
      <scheme val="minor"/>
    </font>
    <font>
      <sz val="11"/>
      <name val="Calibri"/>
      <family val="2"/>
      <scheme val="minor"/>
    </font>
    <font>
      <sz val="9"/>
      <color indexed="81"/>
      <name val="Tahoma"/>
      <family val="2"/>
    </font>
    <font>
      <b/>
      <sz val="12"/>
      <color theme="1"/>
      <name val="Calibri"/>
      <family val="2"/>
      <scheme val="minor"/>
    </font>
    <font>
      <sz val="1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0" fillId="0" borderId="0" xfId="0" applyAlignment="1">
      <alignment wrapText="1"/>
    </xf>
    <xf numFmtId="0" fontId="0" fillId="0" borderId="1" xfId="0" applyBorder="1"/>
    <xf numFmtId="0" fontId="0" fillId="0" borderId="1" xfId="0" applyBorder="1" applyAlignment="1">
      <alignment horizontal="center" vertical="center"/>
    </xf>
    <xf numFmtId="1" fontId="5" fillId="0" borderId="1" xfId="0" applyNumberFormat="1" applyFont="1" applyBorder="1" applyAlignment="1">
      <alignment horizontal="center" vertical="center"/>
    </xf>
    <xf numFmtId="0" fontId="0" fillId="0" borderId="0" xfId="0" applyBorder="1"/>
    <xf numFmtId="0" fontId="0" fillId="0" borderId="2" xfId="0" applyBorder="1" applyAlignment="1">
      <alignment horizontal="center" vertical="center"/>
    </xf>
    <xf numFmtId="0" fontId="0" fillId="0" borderId="3" xfId="0" applyBorder="1"/>
    <xf numFmtId="0" fontId="0" fillId="0" borderId="15" xfId="0" applyBorder="1" applyAlignment="1">
      <alignment horizontal="center" vertical="center"/>
    </xf>
    <xf numFmtId="0" fontId="0" fillId="0" borderId="6" xfId="0" applyBorder="1"/>
    <xf numFmtId="0" fontId="0" fillId="0" borderId="0" xfId="0" applyFill="1"/>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0" fillId="0" borderId="15" xfId="0" applyFill="1" applyBorder="1" applyAlignment="1">
      <alignment horizontal="center" vertical="center"/>
    </xf>
    <xf numFmtId="0" fontId="0" fillId="0" borderId="0" xfId="0" applyAlignment="1">
      <alignment wrapText="1"/>
    </xf>
    <xf numFmtId="0" fontId="0" fillId="0" borderId="1" xfId="0" applyBorder="1" applyAlignment="1">
      <alignment vertical="center"/>
    </xf>
    <xf numFmtId="0" fontId="0" fillId="0" borderId="0" xfId="0" applyAlignment="1">
      <alignment vertical="center"/>
    </xf>
    <xf numFmtId="0" fontId="6" fillId="0" borderId="0" xfId="0" applyFont="1" applyAlignment="1">
      <alignment horizontal="right" vertical="center"/>
    </xf>
    <xf numFmtId="0" fontId="0" fillId="0" borderId="10" xfId="0" applyBorder="1" applyAlignment="1">
      <alignment horizontal="center" vertical="center"/>
    </xf>
    <xf numFmtId="0" fontId="0" fillId="0" borderId="1" xfId="0" applyBorder="1" applyAlignment="1">
      <alignment vertical="center" wrapText="1"/>
    </xf>
    <xf numFmtId="0" fontId="2" fillId="3" borderId="11" xfId="0" applyFont="1" applyFill="1" applyBorder="1"/>
    <xf numFmtId="0" fontId="0" fillId="0" borderId="20" xfId="0" applyBorder="1"/>
    <xf numFmtId="0" fontId="0" fillId="0" borderId="16" xfId="0" applyBorder="1"/>
    <xf numFmtId="0" fontId="0" fillId="0" borderId="21" xfId="0" applyFill="1" applyBorder="1" applyAlignment="1">
      <alignment wrapText="1"/>
    </xf>
    <xf numFmtId="1" fontId="5" fillId="0" borderId="3" xfId="0" applyNumberFormat="1" applyFont="1"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right" vertical="center"/>
    </xf>
    <xf numFmtId="0" fontId="10" fillId="0" borderId="1" xfId="0" applyFont="1" applyBorder="1" applyAlignment="1">
      <alignment horizontal="right" vertical="center"/>
    </xf>
    <xf numFmtId="1" fontId="5" fillId="0" borderId="3" xfId="0" applyNumberFormat="1" applyFont="1" applyFill="1" applyBorder="1" applyAlignment="1">
      <alignment horizontal="center" vertical="center"/>
    </xf>
    <xf numFmtId="1" fontId="11" fillId="0" borderId="1" xfId="0" applyNumberFormat="1" applyFont="1" applyBorder="1" applyAlignment="1">
      <alignment horizontal="center" vertical="center"/>
    </xf>
    <xf numFmtId="0" fontId="5" fillId="2" borderId="22" xfId="0" applyFont="1" applyFill="1" applyBorder="1" applyAlignment="1">
      <alignment horizontal="left" vertical="center" wrapText="1"/>
    </xf>
    <xf numFmtId="0" fontId="2" fillId="3" borderId="24" xfId="0" applyFont="1" applyFill="1" applyBorder="1"/>
    <xf numFmtId="0" fontId="0" fillId="3" borderId="25" xfId="0" applyFill="1" applyBorder="1"/>
    <xf numFmtId="0" fontId="0" fillId="0" borderId="6" xfId="0" applyBorder="1" applyAlignment="1">
      <alignment horizontal="center" vertical="center" wrapText="1"/>
    </xf>
    <xf numFmtId="0" fontId="0" fillId="0" borderId="1" xfId="0" applyBorder="1" applyAlignment="1">
      <alignment wrapText="1"/>
    </xf>
    <xf numFmtId="0" fontId="0" fillId="4" borderId="4" xfId="0" applyFill="1" applyBorder="1" applyAlignment="1">
      <alignment vertical="center" wrapText="1"/>
    </xf>
    <xf numFmtId="0" fontId="0" fillId="4" borderId="1" xfId="0" applyFill="1" applyBorder="1" applyAlignment="1">
      <alignment vertical="center" wrapText="1"/>
    </xf>
    <xf numFmtId="0" fontId="0" fillId="4" borderId="1" xfId="0" applyFill="1" applyBorder="1" applyAlignment="1">
      <alignment vertical="center"/>
    </xf>
    <xf numFmtId="0" fontId="0" fillId="4" borderId="8" xfId="0" applyFill="1" applyBorder="1"/>
    <xf numFmtId="0" fontId="0" fillId="4" borderId="14" xfId="0" applyFill="1" applyBorder="1"/>
    <xf numFmtId="0" fontId="0" fillId="4" borderId="4" xfId="0" applyFill="1" applyBorder="1" applyAlignment="1">
      <alignment vertical="center"/>
    </xf>
    <xf numFmtId="0" fontId="0" fillId="4" borderId="16" xfId="0" applyFill="1" applyBorder="1" applyAlignment="1">
      <alignment wrapText="1"/>
    </xf>
    <xf numFmtId="0" fontId="7" fillId="4" borderId="17"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4" xfId="0" applyFont="1" applyFill="1" applyBorder="1" applyAlignment="1">
      <alignment horizontal="center" vertical="center"/>
    </xf>
    <xf numFmtId="0" fontId="0" fillId="4" borderId="1" xfId="0" applyFill="1" applyBorder="1" applyAlignment="1">
      <alignment vertical="center" wrapText="1"/>
    </xf>
    <xf numFmtId="0" fontId="0" fillId="4" borderId="1" xfId="0" applyFill="1" applyBorder="1" applyAlignment="1">
      <alignment vertical="center" wrapText="1"/>
    </xf>
    <xf numFmtId="0" fontId="0" fillId="0" borderId="1" xfId="0" applyBorder="1" applyAlignment="1">
      <alignment wrapText="1"/>
    </xf>
    <xf numFmtId="0" fontId="0" fillId="0" borderId="1" xfId="0" applyBorder="1" applyAlignment="1">
      <alignment wrapText="1"/>
    </xf>
    <xf numFmtId="0" fontId="0" fillId="0" borderId="1" xfId="0" applyBorder="1" applyAlignment="1">
      <alignment wrapText="1"/>
    </xf>
    <xf numFmtId="0" fontId="3" fillId="0" borderId="0" xfId="0" applyFont="1"/>
    <xf numFmtId="0" fontId="3" fillId="0" borderId="0" xfId="0" applyFont="1" applyAlignment="1">
      <alignment wrapText="1"/>
    </xf>
    <xf numFmtId="0" fontId="14" fillId="0" borderId="1" xfId="0" applyFont="1" applyBorder="1"/>
    <xf numFmtId="0" fontId="0" fillId="0" borderId="0" xfId="0" applyFill="1" applyBorder="1"/>
    <xf numFmtId="0" fontId="14" fillId="0" borderId="1" xfId="0" applyFont="1" applyBorder="1" applyAlignment="1">
      <alignment wrapText="1"/>
    </xf>
    <xf numFmtId="0" fontId="0" fillId="3" borderId="0" xfId="0" applyFill="1"/>
    <xf numFmtId="0" fontId="1" fillId="3" borderId="0" xfId="0" applyFont="1" applyFill="1"/>
    <xf numFmtId="0" fontId="0" fillId="3" borderId="0" xfId="0" applyFill="1" applyAlignment="1">
      <alignment wrapText="1"/>
    </xf>
    <xf numFmtId="0" fontId="13" fillId="3" borderId="0" xfId="0" applyFont="1" applyFill="1"/>
    <xf numFmtId="0" fontId="3" fillId="3" borderId="0" xfId="0" applyFont="1" applyFill="1"/>
    <xf numFmtId="0" fontId="0" fillId="0" borderId="1" xfId="0" applyFill="1" applyBorder="1" applyAlignment="1">
      <alignment wrapText="1"/>
    </xf>
    <xf numFmtId="0" fontId="0" fillId="0" borderId="1" xfId="0" applyBorder="1" applyAlignment="1">
      <alignment wrapText="1"/>
    </xf>
    <xf numFmtId="0" fontId="10" fillId="0" borderId="0" xfId="0" applyFont="1"/>
    <xf numFmtId="0" fontId="7" fillId="0" borderId="0" xfId="0" applyFont="1"/>
    <xf numFmtId="0" fontId="0" fillId="0" borderId="1" xfId="0" applyNumberFormat="1" applyBorder="1" applyAlignment="1">
      <alignment wrapText="1"/>
    </xf>
    <xf numFmtId="0" fontId="17" fillId="0" borderId="0" xfId="0" applyFont="1"/>
    <xf numFmtId="0" fontId="0" fillId="0" borderId="1" xfId="0" applyFont="1" applyBorder="1" applyAlignment="1">
      <alignment wrapText="1"/>
    </xf>
    <xf numFmtId="0" fontId="0" fillId="0" borderId="1" xfId="0" applyNumberFormat="1" applyFont="1" applyBorder="1" applyAlignment="1">
      <alignment wrapText="1"/>
    </xf>
    <xf numFmtId="0" fontId="0" fillId="3" borderId="1" xfId="0" applyFont="1" applyFill="1" applyBorder="1"/>
    <xf numFmtId="1" fontId="16" fillId="4" borderId="1" xfId="0" applyNumberFormat="1" applyFont="1" applyFill="1" applyBorder="1" applyAlignment="1">
      <alignment horizontal="center" vertical="center"/>
    </xf>
    <xf numFmtId="1" fontId="16" fillId="5" borderId="1" xfId="0" applyNumberFormat="1" applyFont="1" applyFill="1" applyBorder="1" applyAlignment="1">
      <alignment horizontal="right" vertical="center"/>
    </xf>
    <xf numFmtId="0" fontId="0" fillId="0" borderId="1" xfId="0" applyBorder="1" applyAlignment="1">
      <alignment vertical="center" wrapText="1"/>
    </xf>
    <xf numFmtId="0" fontId="0" fillId="4" borderId="1" xfId="0" applyFill="1" applyBorder="1" applyAlignment="1">
      <alignment vertical="center" wrapText="1"/>
    </xf>
    <xf numFmtId="0" fontId="0" fillId="0" borderId="1" xfId="0" applyBorder="1" applyAlignment="1">
      <alignment wrapText="1"/>
    </xf>
    <xf numFmtId="0" fontId="2" fillId="5" borderId="16" xfId="0" applyFont="1" applyFill="1" applyBorder="1" applyAlignment="1">
      <alignment wrapText="1"/>
    </xf>
    <xf numFmtId="0" fontId="9" fillId="0" borderId="1" xfId="0" applyFont="1" applyBorder="1" applyAlignment="1">
      <alignment vertical="center" wrapText="1"/>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26" xfId="0" applyFont="1" applyBorder="1" applyAlignment="1">
      <alignment horizontal="left" vertical="center" wrapText="1"/>
    </xf>
    <xf numFmtId="0" fontId="9" fillId="0" borderId="18" xfId="0" applyFont="1" applyBorder="1" applyAlignment="1">
      <alignment horizontal="left" vertical="center" wrapText="1"/>
    </xf>
    <xf numFmtId="0" fontId="9" fillId="0" borderId="27" xfId="0" applyFont="1" applyBorder="1" applyAlignment="1">
      <alignment horizontal="left" vertical="center" wrapText="1"/>
    </xf>
    <xf numFmtId="14" fontId="0" fillId="5" borderId="9" xfId="0" applyNumberFormat="1" applyFill="1" applyBorder="1" applyAlignment="1">
      <alignment horizontal="right"/>
    </xf>
    <xf numFmtId="0" fontId="0" fillId="5" borderId="13" xfId="0" applyFill="1" applyBorder="1" applyAlignment="1"/>
    <xf numFmtId="0" fontId="0" fillId="0" borderId="1" xfId="0" applyBorder="1" applyAlignment="1">
      <alignment textRotation="90" wrapText="1"/>
    </xf>
    <xf numFmtId="0" fontId="9" fillId="0" borderId="9" xfId="0" applyFont="1" applyBorder="1" applyAlignment="1">
      <alignment horizontal="left" vertical="center" wrapText="1"/>
    </xf>
    <xf numFmtId="0" fontId="9" fillId="0" borderId="13" xfId="0" applyFont="1" applyBorder="1" applyAlignment="1">
      <alignment horizontal="left" vertical="center" wrapText="1"/>
    </xf>
    <xf numFmtId="0" fontId="9" fillId="0" borderId="28" xfId="0" applyFont="1" applyBorder="1" applyAlignment="1">
      <alignment horizontal="left" vertical="center" wrapText="1"/>
    </xf>
    <xf numFmtId="0" fontId="9" fillId="0" borderId="1" xfId="0" applyFont="1" applyFill="1" applyBorder="1" applyAlignment="1">
      <alignment vertical="center" wrapText="1"/>
    </xf>
    <xf numFmtId="0" fontId="1" fillId="2"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right" vertical="center"/>
    </xf>
    <xf numFmtId="0" fontId="0" fillId="0" borderId="12" xfId="0" applyBorder="1" applyAlignment="1">
      <alignment horizontal="right" vertical="center"/>
    </xf>
    <xf numFmtId="14" fontId="0" fillId="4" borderId="9" xfId="0" applyNumberFormat="1" applyFill="1" applyBorder="1" applyAlignment="1">
      <alignment horizontal="right"/>
    </xf>
    <xf numFmtId="0" fontId="0" fillId="4" borderId="13" xfId="0" applyFill="1" applyBorder="1" applyAlignment="1"/>
  </cellXfs>
  <cellStyles count="1">
    <cellStyle name="Standaard" xfId="0" builtinId="0"/>
  </cellStyles>
  <dxfs count="20">
    <dxf>
      <font>
        <color theme="1"/>
      </font>
      <fill>
        <patternFill>
          <bgColor rgb="FF00B0F0"/>
        </patternFill>
      </fill>
    </dxf>
    <dxf>
      <fill>
        <patternFill>
          <bgColor rgb="FFFFFF00"/>
        </patternFill>
      </fill>
    </dxf>
    <dxf>
      <fill>
        <patternFill>
          <bgColor rgb="FFFFC000"/>
        </patternFill>
      </fill>
    </dxf>
    <dxf>
      <font>
        <color theme="0"/>
      </font>
      <fill>
        <patternFill>
          <bgColor rgb="FFFF0000"/>
        </patternFill>
      </fill>
    </dxf>
    <dxf>
      <fill>
        <patternFill>
          <bgColor rgb="FFFFFF00"/>
        </patternFill>
      </fill>
    </dxf>
    <dxf>
      <fill>
        <patternFill>
          <bgColor rgb="FFFFC000"/>
        </patternFill>
      </fill>
    </dxf>
    <dxf>
      <font>
        <color theme="0"/>
      </font>
      <fill>
        <patternFill>
          <bgColor rgb="FFFF0000"/>
        </patternFill>
      </fill>
    </dxf>
    <dxf>
      <font>
        <color theme="1"/>
      </font>
      <fill>
        <patternFill>
          <bgColor rgb="FF92D050"/>
        </patternFill>
      </fill>
    </dxf>
    <dxf>
      <fill>
        <patternFill>
          <bgColor rgb="FFFFC000"/>
        </patternFill>
      </fill>
    </dxf>
    <dxf>
      <font>
        <color theme="0"/>
      </font>
      <fill>
        <patternFill>
          <bgColor rgb="FFFF0000"/>
        </patternFill>
      </fill>
    </dxf>
    <dxf>
      <font>
        <color theme="1"/>
      </font>
      <fill>
        <patternFill>
          <bgColor rgb="FF00B0F0"/>
        </patternFill>
      </fill>
    </dxf>
    <dxf>
      <fill>
        <patternFill>
          <bgColor rgb="FFFFFF00"/>
        </patternFill>
      </fill>
    </dxf>
    <dxf>
      <fill>
        <patternFill>
          <bgColor rgb="FFFFC000"/>
        </patternFill>
      </fill>
    </dxf>
    <dxf>
      <font>
        <color theme="0"/>
      </font>
      <fill>
        <patternFill>
          <bgColor rgb="FFFF0000"/>
        </patternFill>
      </fill>
    </dxf>
    <dxf>
      <fill>
        <patternFill>
          <bgColor rgb="FFFFFF00"/>
        </patternFill>
      </fill>
    </dxf>
    <dxf>
      <fill>
        <patternFill>
          <bgColor rgb="FFFFC000"/>
        </patternFill>
      </fill>
    </dxf>
    <dxf>
      <font>
        <color theme="0"/>
      </font>
      <fill>
        <patternFill>
          <bgColor rgb="FFFF0000"/>
        </patternFill>
      </fill>
    </dxf>
    <dxf>
      <font>
        <color theme="1"/>
      </font>
      <fill>
        <patternFill>
          <bgColor rgb="FF92D050"/>
        </patternFill>
      </fill>
    </dxf>
    <dxf>
      <fill>
        <patternFill>
          <bgColor rgb="FFFFC000"/>
        </patternFill>
      </fill>
    </dxf>
    <dxf>
      <font>
        <color theme="0"/>
      </font>
      <fill>
        <patternFill>
          <bgColor rgb="FFFF0000"/>
        </patternFill>
      </fill>
    </dxf>
  </dxfs>
  <tableStyles count="0" defaultTableStyle="TableStyleMedium9"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L35"/>
  <sheetViews>
    <sheetView topLeftCell="A15" zoomScale="88" zoomScaleNormal="88" workbookViewId="0">
      <selection activeCell="O7" sqref="O7"/>
    </sheetView>
  </sheetViews>
  <sheetFormatPr defaultRowHeight="14.4" x14ac:dyDescent="0.3"/>
  <cols>
    <col min="1" max="1" width="3.33203125" customWidth="1"/>
    <col min="2" max="2" width="11.5546875" customWidth="1"/>
    <col min="3" max="3" width="7.109375" customWidth="1"/>
    <col min="4" max="4" width="11.109375" customWidth="1"/>
    <col min="5" max="5" width="9.33203125" customWidth="1"/>
    <col min="6" max="6" width="8.88671875" customWidth="1"/>
    <col min="7" max="7" width="36.5546875" customWidth="1"/>
    <col min="8" max="8" width="8.33203125" customWidth="1"/>
    <col min="9" max="9" width="4.5546875" customWidth="1"/>
    <col min="10" max="10" width="80.33203125" customWidth="1"/>
    <col min="11" max="11" width="9" hidden="1" customWidth="1"/>
    <col min="12" max="12" width="9.5546875" customWidth="1"/>
  </cols>
  <sheetData>
    <row r="1" spans="1:12" ht="27" customHeight="1" thickBot="1" x14ac:dyDescent="0.35">
      <c r="A1" s="84" t="s">
        <v>108</v>
      </c>
      <c r="B1" s="7" t="s">
        <v>157</v>
      </c>
      <c r="C1" s="33"/>
      <c r="D1" s="69"/>
      <c r="E1" s="89" t="s">
        <v>0</v>
      </c>
      <c r="F1" s="90"/>
      <c r="G1" s="91"/>
      <c r="H1" s="24">
        <f>H33</f>
        <v>950</v>
      </c>
      <c r="I1" s="84" t="s">
        <v>109</v>
      </c>
      <c r="J1" s="30" t="s">
        <v>156</v>
      </c>
      <c r="K1" s="25"/>
      <c r="L1" s="24">
        <f>L33</f>
        <v>950</v>
      </c>
    </row>
    <row r="2" spans="1:12" ht="21.6" thickBot="1" x14ac:dyDescent="0.45">
      <c r="A2" s="84"/>
      <c r="B2" s="31" t="s">
        <v>1</v>
      </c>
      <c r="C2" s="32"/>
      <c r="D2" s="92" t="s">
        <v>61</v>
      </c>
      <c r="E2" s="93"/>
      <c r="F2" s="94"/>
      <c r="G2" s="39"/>
      <c r="H2" s="18" t="s">
        <v>67</v>
      </c>
      <c r="I2" s="84"/>
      <c r="J2" s="20" t="s">
        <v>1</v>
      </c>
      <c r="K2" s="25"/>
      <c r="L2" s="3" t="s">
        <v>137</v>
      </c>
    </row>
    <row r="3" spans="1:12" ht="20.25" customHeight="1" thickBot="1" x14ac:dyDescent="0.35">
      <c r="A3" s="84"/>
      <c r="B3" s="21" t="s">
        <v>60</v>
      </c>
      <c r="C3" s="97"/>
      <c r="D3" s="98"/>
      <c r="E3" s="95" t="s">
        <v>69</v>
      </c>
      <c r="F3" s="96"/>
      <c r="G3" s="38"/>
      <c r="H3" s="42"/>
      <c r="I3" s="84"/>
      <c r="J3" s="70">
        <f>D1</f>
        <v>0</v>
      </c>
      <c r="K3" s="26"/>
      <c r="L3" s="27">
        <f>H3</f>
        <v>0</v>
      </c>
    </row>
    <row r="4" spans="1:12" ht="20.25" customHeight="1" x14ac:dyDescent="0.3">
      <c r="A4" s="84"/>
      <c r="B4" s="9" t="s">
        <v>62</v>
      </c>
      <c r="C4" s="6" t="s">
        <v>63</v>
      </c>
      <c r="D4" s="11" t="s">
        <v>64</v>
      </c>
      <c r="E4" s="5"/>
      <c r="F4" s="5"/>
      <c r="G4" s="38"/>
      <c r="H4" s="43"/>
      <c r="I4" s="84"/>
      <c r="J4" s="82">
        <f>C3</f>
        <v>0</v>
      </c>
      <c r="K4" s="83"/>
      <c r="L4" s="27">
        <f t="shared" ref="L4:L6" si="0">H4</f>
        <v>0</v>
      </c>
    </row>
    <row r="5" spans="1:12" ht="20.25" customHeight="1" x14ac:dyDescent="0.3">
      <c r="A5" s="84"/>
      <c r="B5" s="22" t="s">
        <v>65</v>
      </c>
      <c r="C5" s="12" t="s">
        <v>72</v>
      </c>
      <c r="D5" s="3" t="s">
        <v>73</v>
      </c>
      <c r="E5" s="3" t="s">
        <v>66</v>
      </c>
      <c r="F5" s="3" t="s">
        <v>246</v>
      </c>
      <c r="G5" s="38"/>
      <c r="H5" s="43"/>
      <c r="I5" s="84"/>
      <c r="J5" s="22" t="s">
        <v>107</v>
      </c>
      <c r="K5" s="26"/>
      <c r="L5" s="27">
        <f t="shared" si="0"/>
        <v>0</v>
      </c>
    </row>
    <row r="6" spans="1:12" ht="30.75" customHeight="1" thickBot="1" x14ac:dyDescent="0.45">
      <c r="A6" s="84"/>
      <c r="B6" s="23" t="s">
        <v>68</v>
      </c>
      <c r="C6" s="8" t="s">
        <v>70</v>
      </c>
      <c r="D6" s="8" t="s">
        <v>71</v>
      </c>
      <c r="E6" s="13" t="s">
        <v>74</v>
      </c>
      <c r="F6" s="8"/>
      <c r="G6" s="38"/>
      <c r="H6" s="44"/>
      <c r="I6" s="84"/>
      <c r="J6" s="74">
        <f>C1</f>
        <v>0</v>
      </c>
      <c r="K6" s="26"/>
      <c r="L6" s="27">
        <f t="shared" si="0"/>
        <v>0</v>
      </c>
    </row>
    <row r="7" spans="1:12" ht="27.75" customHeight="1" x14ac:dyDescent="0.3">
      <c r="A7" s="15">
        <v>1</v>
      </c>
      <c r="B7" s="75" t="s">
        <v>218</v>
      </c>
      <c r="C7" s="75"/>
      <c r="D7" s="75"/>
      <c r="E7" s="75"/>
      <c r="F7" s="75"/>
      <c r="G7" s="37" t="s">
        <v>83</v>
      </c>
      <c r="H7" s="24">
        <f>VLOOKUP(G7,keuringuitgevx,2,FALSE)</f>
        <v>50</v>
      </c>
      <c r="I7" s="34">
        <f>A7</f>
        <v>1</v>
      </c>
      <c r="J7" s="36" t="s">
        <v>155</v>
      </c>
      <c r="K7" s="24">
        <f>VLOOKUP(J7,Keuringred,2,FALSE)</f>
        <v>0</v>
      </c>
      <c r="L7" s="29">
        <f>MAX(0,H7-K7)</f>
        <v>50</v>
      </c>
    </row>
    <row r="8" spans="1:12" ht="23.25" customHeight="1" thickBot="1" x14ac:dyDescent="0.35">
      <c r="A8" s="15">
        <v>2</v>
      </c>
      <c r="B8" s="75" t="s">
        <v>250</v>
      </c>
      <c r="C8" s="75"/>
      <c r="D8" s="75"/>
      <c r="E8" s="75"/>
      <c r="F8" s="75"/>
      <c r="G8" s="37" t="s">
        <v>83</v>
      </c>
      <c r="H8" s="24">
        <f>VLOOKUP(G8,kastkeuringOKx,2,FALSE)</f>
        <v>50</v>
      </c>
      <c r="I8" s="47">
        <f t="shared" ref="I8:I31" si="1">A8</f>
        <v>2</v>
      </c>
      <c r="J8" s="36" t="s">
        <v>155</v>
      </c>
      <c r="K8" s="24">
        <f>VLOOKUP(J8,kastkeuringred,2,FALSE)</f>
        <v>0</v>
      </c>
      <c r="L8" s="29">
        <f>MAX(0,H8-K8)</f>
        <v>50</v>
      </c>
    </row>
    <row r="9" spans="1:12" ht="30.75" customHeight="1" x14ac:dyDescent="0.3">
      <c r="A9" s="15">
        <v>3</v>
      </c>
      <c r="B9" s="79" t="s">
        <v>203</v>
      </c>
      <c r="C9" s="80"/>
      <c r="D9" s="80"/>
      <c r="E9" s="80"/>
      <c r="F9" s="81"/>
      <c r="G9" s="35" t="s">
        <v>83</v>
      </c>
      <c r="H9" s="24">
        <f>VLOOKUP(G9,Inbreukinst1,2,FALSE)</f>
        <v>50</v>
      </c>
      <c r="I9" s="47">
        <f t="shared" si="1"/>
        <v>3</v>
      </c>
      <c r="J9" s="41" t="s">
        <v>155</v>
      </c>
      <c r="K9" s="24">
        <f>VLOOKUP(J9,Inbrinstallred,2,FALSE)</f>
        <v>0</v>
      </c>
      <c r="L9" s="29">
        <f>MAX(0,H9-K9)</f>
        <v>50</v>
      </c>
    </row>
    <row r="10" spans="1:12" ht="30.75" hidden="1" customHeight="1" x14ac:dyDescent="0.3">
      <c r="A10" s="15">
        <v>4</v>
      </c>
      <c r="B10" s="76" t="s">
        <v>169</v>
      </c>
      <c r="C10" s="77"/>
      <c r="D10" s="77"/>
      <c r="E10" s="77"/>
      <c r="F10" s="78"/>
      <c r="G10" s="40" t="s">
        <v>178</v>
      </c>
      <c r="H10" s="24">
        <f>VLOOKUP(G10,Opmerkinstallx1,2,FALSE)</f>
        <v>0</v>
      </c>
      <c r="I10" s="47">
        <f t="shared" si="1"/>
        <v>4</v>
      </c>
      <c r="J10" s="41" t="s">
        <v>155</v>
      </c>
      <c r="K10" s="24">
        <f>VLOOKUP(J10,Opmerkinstallred,2,FALSE)</f>
        <v>0</v>
      </c>
      <c r="L10" s="29">
        <f t="shared" ref="L10:L31" si="2">MAX(0,H10-K10)</f>
        <v>0</v>
      </c>
    </row>
    <row r="11" spans="1:12" ht="30.75" hidden="1" customHeight="1" x14ac:dyDescent="0.3">
      <c r="A11" s="15">
        <v>5</v>
      </c>
      <c r="B11" s="76" t="s">
        <v>187</v>
      </c>
      <c r="C11" s="77"/>
      <c r="D11" s="77"/>
      <c r="E11" s="77"/>
      <c r="F11" s="78"/>
      <c r="G11" s="35" t="s">
        <v>195</v>
      </c>
      <c r="H11" s="24">
        <f>VLOOKUP(G11,Netsystx,2,FALSE)</f>
        <v>0</v>
      </c>
      <c r="I11" s="47">
        <f t="shared" si="1"/>
        <v>5</v>
      </c>
      <c r="J11" s="41" t="s">
        <v>155</v>
      </c>
      <c r="K11" s="24">
        <f>VLOOKUP(J11,Netsystred,2,FALSE)</f>
        <v>0</v>
      </c>
      <c r="L11" s="29">
        <f t="shared" si="2"/>
        <v>0</v>
      </c>
    </row>
    <row r="12" spans="1:12" ht="33.75" customHeight="1" x14ac:dyDescent="0.3">
      <c r="A12" s="15">
        <v>6</v>
      </c>
      <c r="B12" s="85" t="s">
        <v>2</v>
      </c>
      <c r="C12" s="86"/>
      <c r="D12" s="86"/>
      <c r="E12" s="86"/>
      <c r="F12" s="87"/>
      <c r="G12" s="40" t="s">
        <v>83</v>
      </c>
      <c r="H12" s="24">
        <f>VLOOKUP(G12,blokschemanv_1,2,FALSE)</f>
        <v>50</v>
      </c>
      <c r="I12" s="47">
        <f t="shared" si="1"/>
        <v>6</v>
      </c>
      <c r="J12" s="36" t="s">
        <v>155</v>
      </c>
      <c r="K12" s="24">
        <f>VLOOKUP(J12,blokschemared,2,FALSE)</f>
        <v>0</v>
      </c>
      <c r="L12" s="29">
        <f t="shared" si="2"/>
        <v>50</v>
      </c>
    </row>
    <row r="13" spans="1:12" ht="23.4" x14ac:dyDescent="0.3">
      <c r="A13" s="15">
        <v>7</v>
      </c>
      <c r="B13" s="75" t="s">
        <v>8</v>
      </c>
      <c r="C13" s="75"/>
      <c r="D13" s="75"/>
      <c r="E13" s="75"/>
      <c r="F13" s="75"/>
      <c r="G13" s="37" t="s">
        <v>83</v>
      </c>
      <c r="H13" s="24">
        <f>VLOOKUP(G13,eendraadx,2,FALSE)</f>
        <v>50</v>
      </c>
      <c r="I13" s="47">
        <f t="shared" si="1"/>
        <v>7</v>
      </c>
      <c r="J13" s="36" t="s">
        <v>155</v>
      </c>
      <c r="K13" s="24">
        <f>VLOOKUP(J13,Eendraadschemared,2,FALSE)</f>
        <v>0</v>
      </c>
      <c r="L13" s="29">
        <f t="shared" si="2"/>
        <v>50</v>
      </c>
    </row>
    <row r="14" spans="1:12" ht="23.4" x14ac:dyDescent="0.3">
      <c r="A14" s="15">
        <v>8</v>
      </c>
      <c r="B14" s="88" t="s">
        <v>87</v>
      </c>
      <c r="C14" s="88"/>
      <c r="D14" s="88"/>
      <c r="E14" s="88"/>
      <c r="F14" s="88"/>
      <c r="G14" s="37" t="s">
        <v>83</v>
      </c>
      <c r="H14" s="24">
        <f>VLOOKUP(G14,BA4personeelx,2,FALSE)</f>
        <v>50</v>
      </c>
      <c r="I14" s="47">
        <f t="shared" si="1"/>
        <v>8</v>
      </c>
      <c r="J14" s="45" t="s">
        <v>155</v>
      </c>
      <c r="K14" s="24">
        <f>VLOOKUP(J14,BA4red,2,FALSE)</f>
        <v>0</v>
      </c>
      <c r="L14" s="29">
        <f t="shared" si="2"/>
        <v>50</v>
      </c>
    </row>
    <row r="15" spans="1:12" ht="23.4" x14ac:dyDescent="0.3">
      <c r="A15" s="15">
        <v>9</v>
      </c>
      <c r="B15" s="88" t="s">
        <v>88</v>
      </c>
      <c r="C15" s="88"/>
      <c r="D15" s="88"/>
      <c r="E15" s="88"/>
      <c r="F15" s="88"/>
      <c r="G15" s="37" t="s">
        <v>83</v>
      </c>
      <c r="H15" s="24">
        <f>VLOOKUP(G15,BA5personeelx,2,FALSE)</f>
        <v>50</v>
      </c>
      <c r="I15" s="47">
        <f t="shared" si="1"/>
        <v>9</v>
      </c>
      <c r="J15" s="36" t="s">
        <v>155</v>
      </c>
      <c r="K15" s="24">
        <f>VLOOKUP(J15,BA5red,2,FALSE)</f>
        <v>0</v>
      </c>
      <c r="L15" s="29">
        <f t="shared" si="2"/>
        <v>50</v>
      </c>
    </row>
    <row r="16" spans="1:12" ht="23.4" x14ac:dyDescent="0.3">
      <c r="A16" s="15">
        <v>10</v>
      </c>
      <c r="B16" s="75" t="s">
        <v>10</v>
      </c>
      <c r="C16" s="75"/>
      <c r="D16" s="75"/>
      <c r="E16" s="75"/>
      <c r="F16" s="75"/>
      <c r="G16" s="37" t="s">
        <v>83</v>
      </c>
      <c r="H16" s="24">
        <f>VLOOKUP(G16,installatieverantwox,2,FALSE)</f>
        <v>50</v>
      </c>
      <c r="I16" s="47">
        <f t="shared" si="1"/>
        <v>10</v>
      </c>
      <c r="J16" s="36" t="s">
        <v>155</v>
      </c>
      <c r="K16" s="24">
        <f>VLOOKUP(J16,Installatieverantwred,2,FALSE)</f>
        <v>0</v>
      </c>
      <c r="L16" s="29">
        <f t="shared" si="2"/>
        <v>50</v>
      </c>
    </row>
    <row r="17" spans="1:12" ht="23.25" customHeight="1" x14ac:dyDescent="0.3">
      <c r="A17" s="15">
        <v>11</v>
      </c>
      <c r="B17" s="75" t="s">
        <v>21</v>
      </c>
      <c r="C17" s="75"/>
      <c r="D17" s="75"/>
      <c r="E17" s="75"/>
      <c r="F17" s="75"/>
      <c r="G17" s="37" t="s">
        <v>83</v>
      </c>
      <c r="H17" s="24">
        <f>VLOOKUP(G17,kastenafgeslx,2,FALSE)</f>
        <v>50</v>
      </c>
      <c r="I17" s="47">
        <f t="shared" si="1"/>
        <v>11</v>
      </c>
      <c r="J17" s="36" t="s">
        <v>155</v>
      </c>
      <c r="K17" s="24">
        <f>VLOOKUP(J17,Kastenafgeslred,2,FALSE)</f>
        <v>0</v>
      </c>
      <c r="L17" s="29">
        <f t="shared" si="2"/>
        <v>50</v>
      </c>
    </row>
    <row r="18" spans="1:12" ht="31.5" customHeight="1" x14ac:dyDescent="0.3">
      <c r="A18" s="15">
        <v>12</v>
      </c>
      <c r="B18" s="75" t="s">
        <v>158</v>
      </c>
      <c r="C18" s="75"/>
      <c r="D18" s="75"/>
      <c r="E18" s="75"/>
      <c r="F18" s="75"/>
      <c r="G18" s="37" t="s">
        <v>83</v>
      </c>
      <c r="H18" s="24">
        <f>VLOOKUP(G18,conformiteitOKx,2,FALSE)</f>
        <v>50</v>
      </c>
      <c r="I18" s="47">
        <f t="shared" si="1"/>
        <v>12</v>
      </c>
      <c r="J18" s="36" t="s">
        <v>155</v>
      </c>
      <c r="K18" s="24">
        <f>VLOOKUP(J18,conformiteitred,2,FALSE)</f>
        <v>0</v>
      </c>
      <c r="L18" s="29">
        <f t="shared" si="2"/>
        <v>50</v>
      </c>
    </row>
    <row r="19" spans="1:12" ht="28.5" customHeight="1" x14ac:dyDescent="0.3">
      <c r="A19" s="15">
        <v>13</v>
      </c>
      <c r="B19" s="75" t="s">
        <v>206</v>
      </c>
      <c r="C19" s="75"/>
      <c r="D19" s="75"/>
      <c r="E19" s="75"/>
      <c r="F19" s="75"/>
      <c r="G19" s="37" t="s">
        <v>83</v>
      </c>
      <c r="H19" s="24">
        <f>VLOOKUP(G19,differentieeltestx,2,FALSE)</f>
        <v>50</v>
      </c>
      <c r="I19" s="47">
        <f t="shared" si="1"/>
        <v>13</v>
      </c>
      <c r="J19" s="36" t="s">
        <v>155</v>
      </c>
      <c r="K19" s="24">
        <f>VLOOKUP(J19,Differentieelred,2,FALSE)</f>
        <v>0</v>
      </c>
      <c r="L19" s="29">
        <f t="shared" si="2"/>
        <v>50</v>
      </c>
    </row>
    <row r="20" spans="1:12" ht="27.75" customHeight="1" x14ac:dyDescent="0.3">
      <c r="A20" s="15">
        <v>14</v>
      </c>
      <c r="B20" s="75" t="s">
        <v>205</v>
      </c>
      <c r="C20" s="75"/>
      <c r="D20" s="75"/>
      <c r="E20" s="75"/>
      <c r="F20" s="75"/>
      <c r="G20" s="37" t="s">
        <v>46</v>
      </c>
      <c r="H20" s="24">
        <f>VLOOKUP(G20,Aardingweerstand,2,FALSE)</f>
        <v>50</v>
      </c>
      <c r="I20" s="47">
        <f t="shared" si="1"/>
        <v>14</v>
      </c>
      <c r="J20" s="36" t="s">
        <v>155</v>
      </c>
      <c r="K20" s="24">
        <f>VLOOKUP(J20,Aardingred,2,FALSE)</f>
        <v>0</v>
      </c>
      <c r="L20" s="29">
        <f t="shared" si="2"/>
        <v>50</v>
      </c>
    </row>
    <row r="21" spans="1:12" ht="23.25" customHeight="1" x14ac:dyDescent="0.3">
      <c r="A21" s="15">
        <v>15</v>
      </c>
      <c r="B21" s="75" t="s">
        <v>52</v>
      </c>
      <c r="C21" s="75"/>
      <c r="D21" s="75"/>
      <c r="E21" s="75"/>
      <c r="F21" s="75"/>
      <c r="G21" s="37" t="s">
        <v>85</v>
      </c>
      <c r="H21" s="24">
        <f>VLOOKUP(G21,aardingaanwezigx,2,FALSE)</f>
        <v>50</v>
      </c>
      <c r="I21" s="47">
        <f t="shared" si="1"/>
        <v>15</v>
      </c>
      <c r="J21" s="36" t="s">
        <v>155</v>
      </c>
      <c r="K21" s="24">
        <f>VLOOKUP(J21,Aardingaanwred,2,FALSE)</f>
        <v>0</v>
      </c>
      <c r="L21" s="29">
        <f t="shared" si="2"/>
        <v>50</v>
      </c>
    </row>
    <row r="22" spans="1:12" ht="30.75" customHeight="1" x14ac:dyDescent="0.3">
      <c r="A22" s="15">
        <v>16</v>
      </c>
      <c r="B22" s="75" t="s">
        <v>75</v>
      </c>
      <c r="C22" s="75"/>
      <c r="D22" s="75"/>
      <c r="E22" s="75"/>
      <c r="F22" s="75"/>
      <c r="G22" s="37" t="s">
        <v>46</v>
      </c>
      <c r="H22" s="24">
        <f>VLOOKUP(G22,omgevingsinvloedx,2,FALSE)</f>
        <v>50</v>
      </c>
      <c r="I22" s="47">
        <f t="shared" si="1"/>
        <v>16</v>
      </c>
      <c r="J22" s="36" t="s">
        <v>155</v>
      </c>
      <c r="K22" s="24">
        <f>VLOOKUP(J22,Omgevingsinvlred,2,FALSE)</f>
        <v>0</v>
      </c>
      <c r="L22" s="29">
        <f t="shared" si="2"/>
        <v>50</v>
      </c>
    </row>
    <row r="23" spans="1:12" ht="32.25" customHeight="1" x14ac:dyDescent="0.3">
      <c r="A23" s="15">
        <v>17</v>
      </c>
      <c r="B23" s="75" t="s">
        <v>76</v>
      </c>
      <c r="C23" s="75"/>
      <c r="D23" s="75"/>
      <c r="E23" s="75"/>
      <c r="F23" s="75"/>
      <c r="G23" s="36" t="s">
        <v>85</v>
      </c>
      <c r="H23" s="24">
        <f>VLOOKUP(G23,procedureelekx,2,FALSE)</f>
        <v>50</v>
      </c>
      <c r="I23" s="47">
        <f t="shared" si="1"/>
        <v>17</v>
      </c>
      <c r="J23" s="36" t="s">
        <v>155</v>
      </c>
      <c r="K23" s="24">
        <f>VLOOKUP(J23,Procedurered,2,FALSE)</f>
        <v>0</v>
      </c>
      <c r="L23" s="29">
        <f t="shared" si="2"/>
        <v>50</v>
      </c>
    </row>
    <row r="24" spans="1:12" ht="23.25" customHeight="1" x14ac:dyDescent="0.3">
      <c r="A24" s="15">
        <v>18</v>
      </c>
      <c r="B24" s="75" t="s">
        <v>204</v>
      </c>
      <c r="C24" s="75"/>
      <c r="D24" s="75"/>
      <c r="E24" s="75"/>
      <c r="F24" s="75"/>
      <c r="G24" s="37" t="s">
        <v>85</v>
      </c>
      <c r="H24" s="24">
        <f>VLOOKUP(G24,overspannx,2,FALSE)</f>
        <v>50</v>
      </c>
      <c r="I24" s="47">
        <f t="shared" si="1"/>
        <v>18</v>
      </c>
      <c r="J24" s="36" t="s">
        <v>155</v>
      </c>
      <c r="K24" s="24">
        <f>VLOOKUP(J24,overspanred,2,FALSE)</f>
        <v>0</v>
      </c>
      <c r="L24" s="29">
        <f t="shared" si="2"/>
        <v>50</v>
      </c>
    </row>
    <row r="25" spans="1:12" ht="23.25" customHeight="1" x14ac:dyDescent="0.3">
      <c r="A25" s="15">
        <v>19</v>
      </c>
      <c r="B25" s="75" t="s">
        <v>93</v>
      </c>
      <c r="C25" s="75"/>
      <c r="D25" s="75"/>
      <c r="E25" s="75"/>
      <c r="F25" s="75"/>
      <c r="G25" s="37" t="s">
        <v>85</v>
      </c>
      <c r="H25" s="24">
        <f>VLOOKUP(G25,blikseminslx,2,FALSE)</f>
        <v>50</v>
      </c>
      <c r="I25" s="47">
        <f t="shared" si="1"/>
        <v>19</v>
      </c>
      <c r="J25" s="36" t="s">
        <v>155</v>
      </c>
      <c r="K25" s="24">
        <f>VLOOKUP(J25,Bliksemred,2,FALSE)</f>
        <v>0</v>
      </c>
      <c r="L25" s="29">
        <f t="shared" si="2"/>
        <v>50</v>
      </c>
    </row>
    <row r="26" spans="1:12" ht="36.75" customHeight="1" x14ac:dyDescent="0.3">
      <c r="A26" s="15">
        <v>20</v>
      </c>
      <c r="B26" s="75" t="s">
        <v>97</v>
      </c>
      <c r="C26" s="75"/>
      <c r="D26" s="75"/>
      <c r="E26" s="75"/>
      <c r="F26" s="75"/>
      <c r="G26" s="37" t="s">
        <v>85</v>
      </c>
      <c r="H26" s="24">
        <f>VLOOKUP(G26,cosfix,2,FALSE)</f>
        <v>50</v>
      </c>
      <c r="I26" s="47">
        <f t="shared" si="1"/>
        <v>20</v>
      </c>
      <c r="J26" s="36" t="s">
        <v>155</v>
      </c>
      <c r="K26" s="24">
        <f>VLOOKUP(J26,cosred,2,FALSE)</f>
        <v>0</v>
      </c>
      <c r="L26" s="29">
        <f t="shared" si="2"/>
        <v>50</v>
      </c>
    </row>
    <row r="27" spans="1:12" ht="31.5" customHeight="1" x14ac:dyDescent="0.3">
      <c r="A27" s="15">
        <v>21</v>
      </c>
      <c r="B27" s="75" t="s">
        <v>224</v>
      </c>
      <c r="C27" s="75"/>
      <c r="D27" s="75"/>
      <c r="E27" s="75"/>
      <c r="F27" s="75"/>
      <c r="G27" s="37" t="s">
        <v>83</v>
      </c>
      <c r="H27" s="24">
        <f>VLOOKUP(G27,werkverantwx,2,FALSE)</f>
        <v>50</v>
      </c>
      <c r="I27" s="47">
        <f t="shared" si="1"/>
        <v>21</v>
      </c>
      <c r="J27" s="36" t="s">
        <v>155</v>
      </c>
      <c r="K27" s="24">
        <f>VLOOKUP(J27,werkverantwoplx,2,FALSE)</f>
        <v>0</v>
      </c>
      <c r="L27" s="29">
        <f t="shared" si="2"/>
        <v>50</v>
      </c>
    </row>
    <row r="28" spans="1:12" ht="31.5" hidden="1" customHeight="1" x14ac:dyDescent="0.3">
      <c r="A28" s="15">
        <v>22</v>
      </c>
      <c r="B28" s="75" t="s">
        <v>100</v>
      </c>
      <c r="C28" s="75"/>
      <c r="D28" s="75"/>
      <c r="E28" s="75"/>
      <c r="F28" s="75"/>
      <c r="G28" s="37" t="s">
        <v>102</v>
      </c>
      <c r="H28" s="24">
        <f>VLOOKUP(G28,spanninguitval,2,FALSE)</f>
        <v>0</v>
      </c>
      <c r="I28" s="47">
        <f t="shared" si="1"/>
        <v>22</v>
      </c>
      <c r="J28" s="46" t="s">
        <v>155</v>
      </c>
      <c r="K28" s="24">
        <f>VLOOKUP(J28,spanningred,2,FALSE)</f>
        <v>0</v>
      </c>
      <c r="L28" s="29">
        <f t="shared" si="2"/>
        <v>0</v>
      </c>
    </row>
    <row r="29" spans="1:12" ht="30" hidden="1" customHeight="1" x14ac:dyDescent="0.3">
      <c r="A29" s="15">
        <v>23</v>
      </c>
      <c r="B29" s="75" t="s">
        <v>58</v>
      </c>
      <c r="C29" s="75"/>
      <c r="D29" s="75"/>
      <c r="E29" s="75"/>
      <c r="F29" s="75"/>
      <c r="G29" s="37"/>
      <c r="H29" s="24">
        <v>0</v>
      </c>
      <c r="I29" s="47">
        <f t="shared" si="1"/>
        <v>23</v>
      </c>
      <c r="J29" s="36"/>
      <c r="K29" s="24"/>
      <c r="L29" s="29">
        <f t="shared" si="2"/>
        <v>0</v>
      </c>
    </row>
    <row r="30" spans="1:12" ht="28.5" hidden="1" customHeight="1" x14ac:dyDescent="0.3">
      <c r="A30" s="15">
        <v>24</v>
      </c>
      <c r="B30" s="75" t="s">
        <v>136</v>
      </c>
      <c r="C30" s="75"/>
      <c r="D30" s="75"/>
      <c r="E30" s="75"/>
      <c r="F30" s="75"/>
      <c r="G30" s="37"/>
      <c r="H30" s="24">
        <v>0</v>
      </c>
      <c r="I30" s="47">
        <f t="shared" si="1"/>
        <v>24</v>
      </c>
      <c r="J30" s="36"/>
      <c r="K30" s="24"/>
      <c r="L30" s="29">
        <f t="shared" si="2"/>
        <v>0</v>
      </c>
    </row>
    <row r="31" spans="1:12" ht="27" hidden="1" customHeight="1" x14ac:dyDescent="0.3">
      <c r="A31" s="15">
        <v>25</v>
      </c>
      <c r="B31" s="75" t="s">
        <v>136</v>
      </c>
      <c r="C31" s="75"/>
      <c r="D31" s="75"/>
      <c r="E31" s="75"/>
      <c r="F31" s="75"/>
      <c r="G31" s="37"/>
      <c r="H31" s="24">
        <v>0</v>
      </c>
      <c r="I31" s="47">
        <f t="shared" si="1"/>
        <v>25</v>
      </c>
      <c r="J31" s="36"/>
      <c r="K31" s="24"/>
      <c r="L31" s="29">
        <f t="shared" si="2"/>
        <v>0</v>
      </c>
    </row>
    <row r="32" spans="1:12" ht="23.4" x14ac:dyDescent="0.3">
      <c r="A32" s="16"/>
      <c r="B32" s="16"/>
      <c r="C32" s="16"/>
      <c r="D32" s="16"/>
      <c r="E32" s="16"/>
      <c r="F32" s="16"/>
      <c r="G32" s="16"/>
      <c r="H32" s="3"/>
      <c r="I32" s="15"/>
      <c r="J32" s="19"/>
      <c r="K32" s="28"/>
      <c r="L32" s="29"/>
    </row>
    <row r="33" spans="1:12" ht="23.4" x14ac:dyDescent="0.3">
      <c r="A33" s="16"/>
      <c r="B33" s="16"/>
      <c r="C33" s="16"/>
      <c r="D33" s="16"/>
      <c r="E33" s="16"/>
      <c r="F33" s="16"/>
      <c r="G33" s="17" t="s">
        <v>59</v>
      </c>
      <c r="H33" s="4">
        <f>SUM(H7:H32)</f>
        <v>950</v>
      </c>
      <c r="I33" s="15"/>
      <c r="J33" s="17" t="s">
        <v>207</v>
      </c>
      <c r="K33" s="4">
        <f>H33</f>
        <v>950</v>
      </c>
      <c r="L33" s="4">
        <f>SUM(L7:L32)</f>
        <v>950</v>
      </c>
    </row>
    <row r="35" spans="1:12" x14ac:dyDescent="0.3">
      <c r="G35" s="10"/>
    </row>
  </sheetData>
  <autoFilter ref="A6:L31">
    <filterColumn colId="7">
      <filters>
        <filter val="100"/>
        <filter val="15"/>
        <filter val="50"/>
        <filter val="60"/>
      </filters>
    </filterColumn>
  </autoFilter>
  <dataConsolidate/>
  <mergeCells count="32">
    <mergeCell ref="J4:K4"/>
    <mergeCell ref="A1:A6"/>
    <mergeCell ref="I1:I6"/>
    <mergeCell ref="B30:F30"/>
    <mergeCell ref="B17:F17"/>
    <mergeCell ref="B12:F12"/>
    <mergeCell ref="B13:F13"/>
    <mergeCell ref="B14:F14"/>
    <mergeCell ref="B15:F15"/>
    <mergeCell ref="B16:F16"/>
    <mergeCell ref="B29:F29"/>
    <mergeCell ref="B27:F27"/>
    <mergeCell ref="E1:G1"/>
    <mergeCell ref="D2:F2"/>
    <mergeCell ref="E3:F3"/>
    <mergeCell ref="C3:D3"/>
    <mergeCell ref="B31:F31"/>
    <mergeCell ref="B22:F22"/>
    <mergeCell ref="B21:F21"/>
    <mergeCell ref="B23:F23"/>
    <mergeCell ref="B24:F24"/>
    <mergeCell ref="B25:F25"/>
    <mergeCell ref="B26:F26"/>
    <mergeCell ref="B28:F28"/>
    <mergeCell ref="B7:F7"/>
    <mergeCell ref="B8:F8"/>
    <mergeCell ref="B18:F18"/>
    <mergeCell ref="B19:F19"/>
    <mergeCell ref="B20:F20"/>
    <mergeCell ref="B10:F10"/>
    <mergeCell ref="B9:F9"/>
    <mergeCell ref="B11:F11"/>
  </mergeCells>
  <conditionalFormatting sqref="H29:H31">
    <cfRule type="cellIs" dxfId="19" priority="83" operator="greaterThanOrEqual">
      <formula>5</formula>
    </cfRule>
    <cfRule type="cellIs" dxfId="18" priority="84" operator="between">
      <formula>1.1</formula>
      <formula>5</formula>
    </cfRule>
    <cfRule type="cellIs" dxfId="17" priority="85" operator="equal">
      <formula>1</formula>
    </cfRule>
  </conditionalFormatting>
  <conditionalFormatting sqref="H33 K33:L33 H1 L1">
    <cfRule type="cellIs" dxfId="16" priority="80" operator="greaterThanOrEqual">
      <formula>150</formula>
    </cfRule>
    <cfRule type="cellIs" dxfId="15" priority="81" operator="between">
      <formula>50</formula>
      <formula>150</formula>
    </cfRule>
    <cfRule type="cellIs" dxfId="14" priority="82" operator="lessThanOrEqual">
      <formula>50</formula>
    </cfRule>
  </conditionalFormatting>
  <conditionalFormatting sqref="K7:K33 H7:H31">
    <cfRule type="cellIs" dxfId="13" priority="57" operator="between">
      <formula>35</formula>
      <formula>500</formula>
    </cfRule>
    <cfRule type="cellIs" dxfId="12" priority="58" operator="between">
      <formula>20</formula>
      <formula>35</formula>
    </cfRule>
    <cfRule type="cellIs" dxfId="11" priority="59" operator="lessThanOrEqual">
      <formula>20</formula>
    </cfRule>
  </conditionalFormatting>
  <conditionalFormatting sqref="K7:K33 H7:H31">
    <cfRule type="cellIs" dxfId="10" priority="52" operator="equal">
      <formula>50</formula>
    </cfRule>
  </conditionalFormatting>
  <conditionalFormatting sqref="L7:L32">
    <cfRule type="iconSet" priority="133">
      <iconSet iconSet="3Signs" showValue="0" reverse="1">
        <cfvo type="percent" val="0"/>
        <cfvo type="num" val="0" gte="0"/>
        <cfvo type="num" val="25"/>
      </iconSet>
    </cfRule>
  </conditionalFormatting>
  <dataValidations xWindow="339" yWindow="246" count="44">
    <dataValidation type="list" allowBlank="1" showInputMessage="1" showErrorMessage="1" sqref="G18">
      <formula1>conformiteitx</formula1>
    </dataValidation>
    <dataValidation type="list" allowBlank="1" showInputMessage="1" showErrorMessage="1" sqref="G19">
      <formula1>differentieelx</formula1>
    </dataValidation>
    <dataValidation type="list" allowBlank="1" showInputMessage="1" showErrorMessage="1" sqref="G20">
      <formula1>aarding</formula1>
    </dataValidation>
    <dataValidation type="list" allowBlank="1" showInputMessage="1" showErrorMessage="1" sqref="G21">
      <formula1>aardingaanwx</formula1>
    </dataValidation>
    <dataValidation type="list" allowBlank="1" showInputMessage="1" showErrorMessage="1" sqref="G22">
      <formula1>omgevingsinvlx</formula1>
    </dataValidation>
    <dataValidation type="list" allowBlank="1" showInputMessage="1" showErrorMessage="1" sqref="G23">
      <formula1>procedurex</formula1>
    </dataValidation>
    <dataValidation type="list" allowBlank="1" showInputMessage="1" showErrorMessage="1" sqref="G24">
      <formula1>overspan</formula1>
    </dataValidation>
    <dataValidation type="list" allowBlank="1" showInputMessage="1" showErrorMessage="1" sqref="G25">
      <formula1>Bliksemafl</formula1>
    </dataValidation>
    <dataValidation type="list" allowBlank="1" showInputMessage="1" showErrorMessage="1" sqref="G26">
      <formula1>cos</formula1>
    </dataValidation>
    <dataValidation type="list" allowBlank="1" showInputMessage="1" showErrorMessage="1" sqref="G28">
      <formula1>spanning</formula1>
    </dataValidation>
    <dataValidation type="list" allowBlank="1" showInputMessage="1" showErrorMessage="1" sqref="J18">
      <formula1>Conformiteitopl</formula1>
    </dataValidation>
    <dataValidation type="list" allowBlank="1" showInputMessage="1" showErrorMessage="1" sqref="J19">
      <formula1>Differentieelopl</formula1>
    </dataValidation>
    <dataValidation type="list" allowBlank="1" showInputMessage="1" showErrorMessage="1" sqref="J20">
      <formula1>Aardingopl</formula1>
    </dataValidation>
    <dataValidation type="list" allowBlank="1" showInputMessage="1" showErrorMessage="1" sqref="J21">
      <formula1>Aardingaanwopl</formula1>
    </dataValidation>
    <dataValidation type="list" allowBlank="1" showInputMessage="1" showErrorMessage="1" sqref="J22">
      <formula1>Omgevingsinvlopl</formula1>
    </dataValidation>
    <dataValidation type="list" allowBlank="1" showInputMessage="1" showErrorMessage="1" sqref="J23">
      <formula1>Procedureopl</formula1>
    </dataValidation>
    <dataValidation type="list" allowBlank="1" showInputMessage="1" showErrorMessage="1" sqref="J24">
      <formula1>Overspanopl</formula1>
    </dataValidation>
    <dataValidation type="list" allowBlank="1" showInputMessage="1" showErrorMessage="1" sqref="J25">
      <formula1>Bliksemopl</formula1>
    </dataValidation>
    <dataValidation type="list" allowBlank="1" showInputMessage="1" showErrorMessage="1" sqref="J26">
      <formula1>cosopl</formula1>
    </dataValidation>
    <dataValidation type="list" allowBlank="1" showInputMessage="1" showErrorMessage="1" sqref="J28">
      <formula1>spanningopl</formula1>
    </dataValidation>
    <dataValidation type="list" allowBlank="1" showInputMessage="1" showErrorMessage="1" sqref="G27">
      <formula1>Werkverantw</formula1>
    </dataValidation>
    <dataValidation type="list" allowBlank="1" showInputMessage="1" showErrorMessage="1" sqref="J27">
      <formula1>werkverantwopl</formula1>
    </dataValidation>
    <dataValidation type="list" allowBlank="1" showInputMessage="1" showErrorMessage="1" sqref="G8">
      <formula1>kastkeuringx</formula1>
    </dataValidation>
    <dataValidation type="list" allowBlank="1" showInputMessage="1" showErrorMessage="1" sqref="J8">
      <formula1>kastkeuringopl</formula1>
    </dataValidation>
    <dataValidation type="list" allowBlank="1" showInputMessage="1" showErrorMessage="1" sqref="G7">
      <formula1>keuringx</formula1>
    </dataValidation>
    <dataValidation type="list" allowBlank="1" showInputMessage="1" showErrorMessage="1" sqref="J7">
      <formula1>keuringopl</formula1>
    </dataValidation>
    <dataValidation type="list" allowBlank="1" showInputMessage="1" showErrorMessage="1" sqref="G12">
      <formula1>blokschemanv</formula1>
    </dataValidation>
    <dataValidation type="list" allowBlank="1" showInputMessage="1" showErrorMessage="1" sqref="G13">
      <formula1>eendraadschemax</formula1>
    </dataValidation>
    <dataValidation type="list" allowBlank="1" showInputMessage="1" showErrorMessage="1" sqref="G14">
      <formula1>BA4x</formula1>
    </dataValidation>
    <dataValidation type="list" allowBlank="1" showInputMessage="1" showErrorMessage="1" sqref="G15">
      <formula1>BA5x</formula1>
    </dataValidation>
    <dataValidation type="list" allowBlank="1" showInputMessage="1" showErrorMessage="1" sqref="G16">
      <formula1>installverantwx</formula1>
    </dataValidation>
    <dataValidation type="list" allowBlank="1" showInputMessage="1" showErrorMessage="1" sqref="G17">
      <formula1>kastenx</formula1>
    </dataValidation>
    <dataValidation type="list" allowBlank="1" showInputMessage="1" showErrorMessage="1" sqref="J12">
      <formula1>blokschemaopl</formula1>
    </dataValidation>
    <dataValidation type="list" allowBlank="1" showInputMessage="1" showErrorMessage="1" sqref="J13">
      <formula1>endraadschemaopl</formula1>
    </dataValidation>
    <dataValidation type="list" allowBlank="1" showInputMessage="1" showErrorMessage="1" sqref="J14">
      <formula1>BA4opl</formula1>
    </dataValidation>
    <dataValidation type="list" allowBlank="1" showInputMessage="1" showErrorMessage="1" sqref="J15">
      <formula1>BA5opl</formula1>
    </dataValidation>
    <dataValidation type="list" allowBlank="1" showInputMessage="1" showErrorMessage="1" sqref="J16">
      <formula1>Installverantwopl</formula1>
    </dataValidation>
    <dataValidation type="list" allowBlank="1" showInputMessage="1" showErrorMessage="1" sqref="J17">
      <formula1>kastenopl</formula1>
    </dataValidation>
    <dataValidation type="list" allowBlank="1" showInputMessage="1" showErrorMessage="1" sqref="G9">
      <formula1>Inbrinstall1</formula1>
    </dataValidation>
    <dataValidation type="list" allowBlank="1" showInputMessage="1" showErrorMessage="1" sqref="J9">
      <formula1>Inbrinstallopl</formula1>
    </dataValidation>
    <dataValidation type="list" allowBlank="1" showInputMessage="1" showErrorMessage="1" sqref="G10">
      <formula1>Opmerkinstall1</formula1>
    </dataValidation>
    <dataValidation type="list" allowBlank="1" showInputMessage="1" showErrorMessage="1" sqref="J10">
      <formula1>Opmerkinstallopl</formula1>
    </dataValidation>
    <dataValidation type="list" allowBlank="1" showInputMessage="1" showErrorMessage="1" sqref="G11">
      <formula1>Netsyst</formula1>
    </dataValidation>
    <dataValidation type="list" allowBlank="1" showInputMessage="1" showErrorMessage="1" sqref="J11">
      <formula1>Netsystopl</formula1>
    </dataValidation>
  </dataValidations>
  <pageMargins left="0.23622047244094491" right="0.23622047244094491" top="0.74803149606299213" bottom="0.74803149606299213" header="0.31496062992125984" footer="0.31496062992125984"/>
  <pageSetup paperSize="9" orientation="portrait" r:id="rId1"/>
  <headerFooter>
    <oddHeader xml:space="preserve">&amp;LSG Sint-Quintinus&amp;R </oddHeader>
    <oddFooter>&amp;LRA elektrische Installatie&amp;C&amp;"-,Vet"Installatie&amp;R&amp;D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L35"/>
  <sheetViews>
    <sheetView tabSelected="1" zoomScale="88" zoomScaleNormal="88" workbookViewId="0">
      <selection activeCell="V13" sqref="V13"/>
    </sheetView>
  </sheetViews>
  <sheetFormatPr defaultRowHeight="14.4" x14ac:dyDescent="0.3"/>
  <cols>
    <col min="1" max="1" width="3.33203125" customWidth="1"/>
    <col min="2" max="2" width="11.5546875" customWidth="1"/>
    <col min="3" max="3" width="7.109375" customWidth="1"/>
    <col min="4" max="4" width="11.109375" customWidth="1"/>
    <col min="5" max="5" width="9.33203125" customWidth="1"/>
    <col min="6" max="6" width="8.88671875" customWidth="1"/>
    <col min="7" max="7" width="36.5546875" customWidth="1"/>
    <col min="8" max="8" width="8.33203125" customWidth="1"/>
    <col min="9" max="9" width="4.5546875" customWidth="1"/>
    <col min="10" max="10" width="80.33203125" customWidth="1"/>
    <col min="11" max="11" width="9" hidden="1" customWidth="1"/>
    <col min="12" max="12" width="9.5546875" customWidth="1"/>
  </cols>
  <sheetData>
    <row r="1" spans="1:12" ht="27" customHeight="1" thickBot="1" x14ac:dyDescent="0.35">
      <c r="A1" s="84" t="s">
        <v>108</v>
      </c>
      <c r="B1" s="7" t="s">
        <v>157</v>
      </c>
      <c r="C1" s="33"/>
      <c r="D1" s="69"/>
      <c r="E1" s="89" t="s">
        <v>0</v>
      </c>
      <c r="F1" s="90"/>
      <c r="G1" s="91"/>
      <c r="H1" s="24">
        <f>H33</f>
        <v>950</v>
      </c>
      <c r="I1" s="84" t="s">
        <v>109</v>
      </c>
      <c r="J1" s="30" t="s">
        <v>156</v>
      </c>
      <c r="K1" s="25"/>
      <c r="L1" s="24">
        <f>L33</f>
        <v>950</v>
      </c>
    </row>
    <row r="2" spans="1:12" ht="21.6" thickBot="1" x14ac:dyDescent="0.45">
      <c r="A2" s="84"/>
      <c r="B2" s="31" t="s">
        <v>1</v>
      </c>
      <c r="C2" s="32"/>
      <c r="D2" s="92" t="s">
        <v>61</v>
      </c>
      <c r="E2" s="93"/>
      <c r="F2" s="94"/>
      <c r="G2" s="39"/>
      <c r="H2" s="18" t="s">
        <v>67</v>
      </c>
      <c r="I2" s="84"/>
      <c r="J2" s="20" t="s">
        <v>1</v>
      </c>
      <c r="K2" s="25"/>
      <c r="L2" s="3" t="s">
        <v>137</v>
      </c>
    </row>
    <row r="3" spans="1:12" ht="20.25" customHeight="1" thickBot="1" x14ac:dyDescent="0.35">
      <c r="A3" s="84"/>
      <c r="B3" s="21" t="s">
        <v>60</v>
      </c>
      <c r="C3" s="97"/>
      <c r="D3" s="98"/>
      <c r="E3" s="95" t="s">
        <v>69</v>
      </c>
      <c r="F3" s="96"/>
      <c r="G3" s="38"/>
      <c r="H3" s="42"/>
      <c r="I3" s="84"/>
      <c r="J3" s="70">
        <f>D1</f>
        <v>0</v>
      </c>
      <c r="K3" s="26"/>
      <c r="L3" s="27">
        <f>H3</f>
        <v>0</v>
      </c>
    </row>
    <row r="4" spans="1:12" ht="20.25" customHeight="1" x14ac:dyDescent="0.3">
      <c r="A4" s="84"/>
      <c r="B4" s="9" t="s">
        <v>62</v>
      </c>
      <c r="C4" s="6" t="s">
        <v>63</v>
      </c>
      <c r="D4" s="11" t="s">
        <v>64</v>
      </c>
      <c r="E4" s="5"/>
      <c r="F4" s="5"/>
      <c r="G4" s="38"/>
      <c r="H4" s="43"/>
      <c r="I4" s="84"/>
      <c r="J4" s="82">
        <f>C3</f>
        <v>0</v>
      </c>
      <c r="K4" s="83"/>
      <c r="L4" s="27">
        <f t="shared" ref="L4:L6" si="0">H4</f>
        <v>0</v>
      </c>
    </row>
    <row r="5" spans="1:12" ht="20.25" customHeight="1" x14ac:dyDescent="0.3">
      <c r="A5" s="84"/>
      <c r="B5" s="22" t="s">
        <v>65</v>
      </c>
      <c r="C5" s="12" t="s">
        <v>72</v>
      </c>
      <c r="D5" s="3" t="s">
        <v>73</v>
      </c>
      <c r="E5" s="3" t="s">
        <v>66</v>
      </c>
      <c r="F5" s="3" t="s">
        <v>246</v>
      </c>
      <c r="G5" s="38"/>
      <c r="H5" s="43"/>
      <c r="I5" s="84"/>
      <c r="J5" s="22" t="s">
        <v>107</v>
      </c>
      <c r="K5" s="26"/>
      <c r="L5" s="27">
        <f t="shared" si="0"/>
        <v>0</v>
      </c>
    </row>
    <row r="6" spans="1:12" ht="30.75" customHeight="1" thickBot="1" x14ac:dyDescent="0.45">
      <c r="A6" s="84"/>
      <c r="B6" s="23" t="s">
        <v>68</v>
      </c>
      <c r="C6" s="8" t="s">
        <v>70</v>
      </c>
      <c r="D6" s="8" t="s">
        <v>71</v>
      </c>
      <c r="E6" s="13" t="s">
        <v>74</v>
      </c>
      <c r="F6" s="8"/>
      <c r="G6" s="38"/>
      <c r="H6" s="44"/>
      <c r="I6" s="84"/>
      <c r="J6" s="74">
        <f>C1</f>
        <v>0</v>
      </c>
      <c r="K6" s="26"/>
      <c r="L6" s="27">
        <f t="shared" si="0"/>
        <v>0</v>
      </c>
    </row>
    <row r="7" spans="1:12" ht="27.75" customHeight="1" x14ac:dyDescent="0.3">
      <c r="A7" s="15">
        <v>1</v>
      </c>
      <c r="B7" s="75" t="s">
        <v>218</v>
      </c>
      <c r="C7" s="75"/>
      <c r="D7" s="75"/>
      <c r="E7" s="75"/>
      <c r="F7" s="75"/>
      <c r="G7" s="37" t="s">
        <v>83</v>
      </c>
      <c r="H7" s="24">
        <f>VLOOKUP(G7,keuringuitgevx,2,FALSE)</f>
        <v>50</v>
      </c>
      <c r="I7" s="73">
        <f>A7</f>
        <v>1</v>
      </c>
      <c r="J7" s="72" t="s">
        <v>155</v>
      </c>
      <c r="K7" s="24">
        <f>VLOOKUP(J7,Keuringred,2,FALSE)</f>
        <v>0</v>
      </c>
      <c r="L7" s="29">
        <f>MAX(0,H7-K7)</f>
        <v>50</v>
      </c>
    </row>
    <row r="8" spans="1:12" ht="23.25" customHeight="1" thickBot="1" x14ac:dyDescent="0.35">
      <c r="A8" s="15">
        <v>2</v>
      </c>
      <c r="B8" s="75" t="s">
        <v>250</v>
      </c>
      <c r="C8" s="75"/>
      <c r="D8" s="75"/>
      <c r="E8" s="75"/>
      <c r="F8" s="75"/>
      <c r="G8" s="37" t="s">
        <v>83</v>
      </c>
      <c r="H8" s="24">
        <f>VLOOKUP(G8,kastkeuringOKx,2,FALSE)</f>
        <v>50</v>
      </c>
      <c r="I8" s="73">
        <f t="shared" ref="I8:I31" si="1">A8</f>
        <v>2</v>
      </c>
      <c r="J8" s="72" t="s">
        <v>155</v>
      </c>
      <c r="K8" s="24">
        <f>VLOOKUP(J8,kastkeuringred,2,FALSE)</f>
        <v>0</v>
      </c>
      <c r="L8" s="29">
        <f>MAX(0,H8-K8)</f>
        <v>50</v>
      </c>
    </row>
    <row r="9" spans="1:12" ht="30.75" customHeight="1" x14ac:dyDescent="0.3">
      <c r="A9" s="15">
        <v>3</v>
      </c>
      <c r="B9" s="79" t="s">
        <v>203</v>
      </c>
      <c r="C9" s="80"/>
      <c r="D9" s="80"/>
      <c r="E9" s="80"/>
      <c r="F9" s="81"/>
      <c r="G9" s="35" t="s">
        <v>83</v>
      </c>
      <c r="H9" s="24">
        <f>VLOOKUP(G9,Inbreukinst1,2,FALSE)</f>
        <v>50</v>
      </c>
      <c r="I9" s="73">
        <f t="shared" si="1"/>
        <v>3</v>
      </c>
      <c r="J9" s="41" t="s">
        <v>155</v>
      </c>
      <c r="K9" s="24">
        <f>VLOOKUP(J9,Inbrinstallred,2,FALSE)</f>
        <v>0</v>
      </c>
      <c r="L9" s="29">
        <f>MAX(0,H9-K9)</f>
        <v>50</v>
      </c>
    </row>
    <row r="10" spans="1:12" ht="30.75" hidden="1" customHeight="1" x14ac:dyDescent="0.3">
      <c r="A10" s="15">
        <v>4</v>
      </c>
      <c r="B10" s="76" t="s">
        <v>169</v>
      </c>
      <c r="C10" s="77"/>
      <c r="D10" s="77"/>
      <c r="E10" s="77"/>
      <c r="F10" s="78"/>
      <c r="G10" s="40" t="s">
        <v>178</v>
      </c>
      <c r="H10" s="24">
        <f>VLOOKUP(G10,Opmerkinstallx1,2,FALSE)</f>
        <v>0</v>
      </c>
      <c r="I10" s="73">
        <f t="shared" si="1"/>
        <v>4</v>
      </c>
      <c r="J10" s="41" t="s">
        <v>155</v>
      </c>
      <c r="K10" s="24">
        <f>VLOOKUP(J10,Opmerkinstallred,2,FALSE)</f>
        <v>0</v>
      </c>
      <c r="L10" s="29">
        <f t="shared" ref="L10:L31" si="2">MAX(0,H10-K10)</f>
        <v>0</v>
      </c>
    </row>
    <row r="11" spans="1:12" ht="30.75" hidden="1" customHeight="1" x14ac:dyDescent="0.3">
      <c r="A11" s="15">
        <v>5</v>
      </c>
      <c r="B11" s="76" t="s">
        <v>187</v>
      </c>
      <c r="C11" s="77"/>
      <c r="D11" s="77"/>
      <c r="E11" s="77"/>
      <c r="F11" s="78"/>
      <c r="G11" s="35" t="s">
        <v>195</v>
      </c>
      <c r="H11" s="24">
        <f>VLOOKUP(G11,Netsystx,2,FALSE)</f>
        <v>0</v>
      </c>
      <c r="I11" s="73">
        <f t="shared" si="1"/>
        <v>5</v>
      </c>
      <c r="J11" s="41" t="s">
        <v>155</v>
      </c>
      <c r="K11" s="24">
        <f>VLOOKUP(J11,Netsystred,2,FALSE)</f>
        <v>0</v>
      </c>
      <c r="L11" s="29">
        <f t="shared" si="2"/>
        <v>0</v>
      </c>
    </row>
    <row r="12" spans="1:12" ht="33.75" customHeight="1" x14ac:dyDescent="0.3">
      <c r="A12" s="15">
        <v>6</v>
      </c>
      <c r="B12" s="85" t="s">
        <v>2</v>
      </c>
      <c r="C12" s="86"/>
      <c r="D12" s="86"/>
      <c r="E12" s="86"/>
      <c r="F12" s="87"/>
      <c r="G12" s="40" t="s">
        <v>83</v>
      </c>
      <c r="H12" s="24">
        <f>VLOOKUP(G12,blokschemanv_1,2,FALSE)</f>
        <v>50</v>
      </c>
      <c r="I12" s="73">
        <f t="shared" si="1"/>
        <v>6</v>
      </c>
      <c r="J12" s="72" t="s">
        <v>155</v>
      </c>
      <c r="K12" s="24">
        <f>VLOOKUP(J12,blokschemared,2,FALSE)</f>
        <v>0</v>
      </c>
      <c r="L12" s="29">
        <f t="shared" si="2"/>
        <v>50</v>
      </c>
    </row>
    <row r="13" spans="1:12" ht="23.4" x14ac:dyDescent="0.3">
      <c r="A13" s="15">
        <v>7</v>
      </c>
      <c r="B13" s="75" t="s">
        <v>8</v>
      </c>
      <c r="C13" s="75"/>
      <c r="D13" s="75"/>
      <c r="E13" s="75"/>
      <c r="F13" s="75"/>
      <c r="G13" s="37" t="s">
        <v>83</v>
      </c>
      <c r="H13" s="24">
        <f>VLOOKUP(G13,eendraadx,2,FALSE)</f>
        <v>50</v>
      </c>
      <c r="I13" s="73">
        <f t="shared" si="1"/>
        <v>7</v>
      </c>
      <c r="J13" s="72" t="s">
        <v>155</v>
      </c>
      <c r="K13" s="24">
        <f>VLOOKUP(J13,Eendraadschemared,2,FALSE)</f>
        <v>0</v>
      </c>
      <c r="L13" s="29">
        <f t="shared" si="2"/>
        <v>50</v>
      </c>
    </row>
    <row r="14" spans="1:12" ht="23.4" x14ac:dyDescent="0.3">
      <c r="A14" s="15">
        <v>8</v>
      </c>
      <c r="B14" s="88" t="s">
        <v>87</v>
      </c>
      <c r="C14" s="88"/>
      <c r="D14" s="88"/>
      <c r="E14" s="88"/>
      <c r="F14" s="88"/>
      <c r="G14" s="37" t="s">
        <v>83</v>
      </c>
      <c r="H14" s="24">
        <f>VLOOKUP(G14,BA4personeelx,2,FALSE)</f>
        <v>50</v>
      </c>
      <c r="I14" s="73">
        <f t="shared" si="1"/>
        <v>8</v>
      </c>
      <c r="J14" s="72" t="s">
        <v>155</v>
      </c>
      <c r="K14" s="24">
        <f>VLOOKUP(J14,BA4red,2,FALSE)</f>
        <v>0</v>
      </c>
      <c r="L14" s="29">
        <f t="shared" si="2"/>
        <v>50</v>
      </c>
    </row>
    <row r="15" spans="1:12" ht="23.4" x14ac:dyDescent="0.3">
      <c r="A15" s="15">
        <v>9</v>
      </c>
      <c r="B15" s="88" t="s">
        <v>88</v>
      </c>
      <c r="C15" s="88"/>
      <c r="D15" s="88"/>
      <c r="E15" s="88"/>
      <c r="F15" s="88"/>
      <c r="G15" s="37" t="s">
        <v>83</v>
      </c>
      <c r="H15" s="24">
        <f>VLOOKUP(G15,BA5personeelx,2,FALSE)</f>
        <v>50</v>
      </c>
      <c r="I15" s="73">
        <f t="shared" si="1"/>
        <v>9</v>
      </c>
      <c r="J15" s="72" t="s">
        <v>155</v>
      </c>
      <c r="K15" s="24">
        <f>VLOOKUP(J15,BA5red,2,FALSE)</f>
        <v>0</v>
      </c>
      <c r="L15" s="29">
        <f t="shared" si="2"/>
        <v>50</v>
      </c>
    </row>
    <row r="16" spans="1:12" ht="23.4" x14ac:dyDescent="0.3">
      <c r="A16" s="15">
        <v>10</v>
      </c>
      <c r="B16" s="75" t="s">
        <v>10</v>
      </c>
      <c r="C16" s="75"/>
      <c r="D16" s="75"/>
      <c r="E16" s="75"/>
      <c r="F16" s="75"/>
      <c r="G16" s="37" t="s">
        <v>83</v>
      </c>
      <c r="H16" s="24">
        <f>VLOOKUP(G16,installatieverantwox,2,FALSE)</f>
        <v>50</v>
      </c>
      <c r="I16" s="73">
        <f t="shared" si="1"/>
        <v>10</v>
      </c>
      <c r="J16" s="72" t="s">
        <v>155</v>
      </c>
      <c r="K16" s="24">
        <f>VLOOKUP(J16,Installatieverantwred,2,FALSE)</f>
        <v>0</v>
      </c>
      <c r="L16" s="29">
        <f t="shared" si="2"/>
        <v>50</v>
      </c>
    </row>
    <row r="17" spans="1:12" ht="23.25" customHeight="1" x14ac:dyDescent="0.3">
      <c r="A17" s="15">
        <v>11</v>
      </c>
      <c r="B17" s="75" t="s">
        <v>21</v>
      </c>
      <c r="C17" s="75"/>
      <c r="D17" s="75"/>
      <c r="E17" s="75"/>
      <c r="F17" s="75"/>
      <c r="G17" s="37" t="s">
        <v>83</v>
      </c>
      <c r="H17" s="24">
        <f>VLOOKUP(G17,kastenafgeslx,2,FALSE)</f>
        <v>50</v>
      </c>
      <c r="I17" s="73">
        <f t="shared" si="1"/>
        <v>11</v>
      </c>
      <c r="J17" s="72" t="s">
        <v>155</v>
      </c>
      <c r="K17" s="24">
        <f>VLOOKUP(J17,Kastenafgeslred,2,FALSE)</f>
        <v>0</v>
      </c>
      <c r="L17" s="29">
        <f t="shared" si="2"/>
        <v>50</v>
      </c>
    </row>
    <row r="18" spans="1:12" ht="31.5" customHeight="1" x14ac:dyDescent="0.3">
      <c r="A18" s="15">
        <v>12</v>
      </c>
      <c r="B18" s="75" t="s">
        <v>158</v>
      </c>
      <c r="C18" s="75"/>
      <c r="D18" s="75"/>
      <c r="E18" s="75"/>
      <c r="F18" s="75"/>
      <c r="G18" s="37" t="s">
        <v>83</v>
      </c>
      <c r="H18" s="24">
        <f>VLOOKUP(G18,conformiteitOKx,2,FALSE)</f>
        <v>50</v>
      </c>
      <c r="I18" s="73">
        <f t="shared" si="1"/>
        <v>12</v>
      </c>
      <c r="J18" s="72" t="s">
        <v>155</v>
      </c>
      <c r="K18" s="24">
        <f>VLOOKUP(J18,conformiteitred,2,FALSE)</f>
        <v>0</v>
      </c>
      <c r="L18" s="29">
        <f t="shared" si="2"/>
        <v>50</v>
      </c>
    </row>
    <row r="19" spans="1:12" ht="28.5" customHeight="1" x14ac:dyDescent="0.3">
      <c r="A19" s="15">
        <v>13</v>
      </c>
      <c r="B19" s="75" t="s">
        <v>206</v>
      </c>
      <c r="C19" s="75"/>
      <c r="D19" s="75"/>
      <c r="E19" s="75"/>
      <c r="F19" s="75"/>
      <c r="G19" s="37" t="s">
        <v>83</v>
      </c>
      <c r="H19" s="24">
        <f>VLOOKUP(G19,differentieeltestx,2,FALSE)</f>
        <v>50</v>
      </c>
      <c r="I19" s="73">
        <f t="shared" si="1"/>
        <v>13</v>
      </c>
      <c r="J19" s="72" t="s">
        <v>155</v>
      </c>
      <c r="K19" s="24">
        <f>VLOOKUP(J19,Differentieelred,2,FALSE)</f>
        <v>0</v>
      </c>
      <c r="L19" s="29">
        <f t="shared" si="2"/>
        <v>50</v>
      </c>
    </row>
    <row r="20" spans="1:12" ht="27.75" customHeight="1" x14ac:dyDescent="0.3">
      <c r="A20" s="15">
        <v>14</v>
      </c>
      <c r="B20" s="75" t="s">
        <v>205</v>
      </c>
      <c r="C20" s="75"/>
      <c r="D20" s="75"/>
      <c r="E20" s="75"/>
      <c r="F20" s="75"/>
      <c r="G20" s="37" t="s">
        <v>46</v>
      </c>
      <c r="H20" s="24">
        <f>VLOOKUP(G20,Aardingweerstand,2,FALSE)</f>
        <v>50</v>
      </c>
      <c r="I20" s="73">
        <f t="shared" si="1"/>
        <v>14</v>
      </c>
      <c r="J20" s="72" t="s">
        <v>155</v>
      </c>
      <c r="K20" s="24">
        <f>VLOOKUP(J20,Aardingred,2,FALSE)</f>
        <v>0</v>
      </c>
      <c r="L20" s="29">
        <f t="shared" si="2"/>
        <v>50</v>
      </c>
    </row>
    <row r="21" spans="1:12" ht="23.25" customHeight="1" x14ac:dyDescent="0.3">
      <c r="A21" s="15">
        <v>15</v>
      </c>
      <c r="B21" s="75" t="s">
        <v>52</v>
      </c>
      <c r="C21" s="75"/>
      <c r="D21" s="75"/>
      <c r="E21" s="75"/>
      <c r="F21" s="75"/>
      <c r="G21" s="37" t="s">
        <v>85</v>
      </c>
      <c r="H21" s="24">
        <f>VLOOKUP(G21,aardingaanwezigx,2,FALSE)</f>
        <v>50</v>
      </c>
      <c r="I21" s="73">
        <f t="shared" si="1"/>
        <v>15</v>
      </c>
      <c r="J21" s="72" t="s">
        <v>155</v>
      </c>
      <c r="K21" s="24">
        <f>VLOOKUP(J21,Aardingaanwred,2,FALSE)</f>
        <v>0</v>
      </c>
      <c r="L21" s="29">
        <f t="shared" si="2"/>
        <v>50</v>
      </c>
    </row>
    <row r="22" spans="1:12" ht="30.75" customHeight="1" x14ac:dyDescent="0.3">
      <c r="A22" s="15">
        <v>16</v>
      </c>
      <c r="B22" s="75" t="s">
        <v>75</v>
      </c>
      <c r="C22" s="75"/>
      <c r="D22" s="75"/>
      <c r="E22" s="75"/>
      <c r="F22" s="75"/>
      <c r="G22" s="37" t="s">
        <v>46</v>
      </c>
      <c r="H22" s="24">
        <f>VLOOKUP(G22,omgevingsinvloedx,2,FALSE)</f>
        <v>50</v>
      </c>
      <c r="I22" s="73">
        <f t="shared" si="1"/>
        <v>16</v>
      </c>
      <c r="J22" s="72" t="s">
        <v>155</v>
      </c>
      <c r="K22" s="24">
        <f>VLOOKUP(J22,Omgevingsinvlred,2,FALSE)</f>
        <v>0</v>
      </c>
      <c r="L22" s="29">
        <f t="shared" si="2"/>
        <v>50</v>
      </c>
    </row>
    <row r="23" spans="1:12" ht="32.25" customHeight="1" x14ac:dyDescent="0.3">
      <c r="A23" s="15">
        <v>17</v>
      </c>
      <c r="B23" s="75" t="s">
        <v>76</v>
      </c>
      <c r="C23" s="75"/>
      <c r="D23" s="75"/>
      <c r="E23" s="75"/>
      <c r="F23" s="75"/>
      <c r="G23" s="72" t="s">
        <v>85</v>
      </c>
      <c r="H23" s="24">
        <f>VLOOKUP(G23,procedureelekx,2,FALSE)</f>
        <v>50</v>
      </c>
      <c r="I23" s="73">
        <f t="shared" si="1"/>
        <v>17</v>
      </c>
      <c r="J23" s="72" t="s">
        <v>155</v>
      </c>
      <c r="K23" s="24">
        <f>VLOOKUP(J23,Procedurered,2,FALSE)</f>
        <v>0</v>
      </c>
      <c r="L23" s="29">
        <f t="shared" si="2"/>
        <v>50</v>
      </c>
    </row>
    <row r="24" spans="1:12" ht="23.25" customHeight="1" x14ac:dyDescent="0.3">
      <c r="A24" s="15">
        <v>18</v>
      </c>
      <c r="B24" s="75" t="s">
        <v>204</v>
      </c>
      <c r="C24" s="75"/>
      <c r="D24" s="75"/>
      <c r="E24" s="75"/>
      <c r="F24" s="75"/>
      <c r="G24" s="37" t="s">
        <v>85</v>
      </c>
      <c r="H24" s="24">
        <f>VLOOKUP(G24,overspannx,2,FALSE)</f>
        <v>50</v>
      </c>
      <c r="I24" s="73">
        <f t="shared" si="1"/>
        <v>18</v>
      </c>
      <c r="J24" s="72" t="s">
        <v>155</v>
      </c>
      <c r="K24" s="24">
        <f>VLOOKUP(J24,overspanred,2,FALSE)</f>
        <v>0</v>
      </c>
      <c r="L24" s="29">
        <f t="shared" si="2"/>
        <v>50</v>
      </c>
    </row>
    <row r="25" spans="1:12" ht="23.25" customHeight="1" x14ac:dyDescent="0.3">
      <c r="A25" s="15">
        <v>19</v>
      </c>
      <c r="B25" s="75" t="s">
        <v>93</v>
      </c>
      <c r="C25" s="75"/>
      <c r="D25" s="75"/>
      <c r="E25" s="75"/>
      <c r="F25" s="75"/>
      <c r="G25" s="37" t="s">
        <v>85</v>
      </c>
      <c r="H25" s="24">
        <f>VLOOKUP(G25,blikseminslx,2,FALSE)</f>
        <v>50</v>
      </c>
      <c r="I25" s="73">
        <f t="shared" si="1"/>
        <v>19</v>
      </c>
      <c r="J25" s="72" t="s">
        <v>155</v>
      </c>
      <c r="K25" s="24">
        <f>VLOOKUP(J25,Bliksemred,2,FALSE)</f>
        <v>0</v>
      </c>
      <c r="L25" s="29">
        <f t="shared" si="2"/>
        <v>50</v>
      </c>
    </row>
    <row r="26" spans="1:12" ht="36.75" customHeight="1" x14ac:dyDescent="0.3">
      <c r="A26" s="15">
        <v>20</v>
      </c>
      <c r="B26" s="75" t="s">
        <v>97</v>
      </c>
      <c r="C26" s="75"/>
      <c r="D26" s="75"/>
      <c r="E26" s="75"/>
      <c r="F26" s="75"/>
      <c r="G26" s="37" t="s">
        <v>85</v>
      </c>
      <c r="H26" s="24">
        <f>VLOOKUP(G26,cosfix,2,FALSE)</f>
        <v>50</v>
      </c>
      <c r="I26" s="73">
        <f t="shared" si="1"/>
        <v>20</v>
      </c>
      <c r="J26" s="72" t="s">
        <v>155</v>
      </c>
      <c r="K26" s="24">
        <f>VLOOKUP(J26,cosred,2,FALSE)</f>
        <v>0</v>
      </c>
      <c r="L26" s="29">
        <f t="shared" si="2"/>
        <v>50</v>
      </c>
    </row>
    <row r="27" spans="1:12" ht="31.5" customHeight="1" x14ac:dyDescent="0.3">
      <c r="A27" s="15">
        <v>21</v>
      </c>
      <c r="B27" s="75" t="s">
        <v>224</v>
      </c>
      <c r="C27" s="75"/>
      <c r="D27" s="75"/>
      <c r="E27" s="75"/>
      <c r="F27" s="75"/>
      <c r="G27" s="37" t="s">
        <v>83</v>
      </c>
      <c r="H27" s="24">
        <f>VLOOKUP(G27,werkverantwx,2,FALSE)</f>
        <v>50</v>
      </c>
      <c r="I27" s="73">
        <f t="shared" si="1"/>
        <v>21</v>
      </c>
      <c r="J27" s="72" t="s">
        <v>155</v>
      </c>
      <c r="K27" s="24">
        <f>VLOOKUP(J27,werkverantwoplx,2,FALSE)</f>
        <v>0</v>
      </c>
      <c r="L27" s="29">
        <f t="shared" si="2"/>
        <v>50</v>
      </c>
    </row>
    <row r="28" spans="1:12" ht="31.5" hidden="1" customHeight="1" x14ac:dyDescent="0.3">
      <c r="A28" s="15">
        <v>22</v>
      </c>
      <c r="B28" s="75" t="s">
        <v>100</v>
      </c>
      <c r="C28" s="75"/>
      <c r="D28" s="75"/>
      <c r="E28" s="75"/>
      <c r="F28" s="75"/>
      <c r="G28" s="37" t="s">
        <v>102</v>
      </c>
      <c r="H28" s="24">
        <f>VLOOKUP(G28,spanninguitval,2,FALSE)</f>
        <v>0</v>
      </c>
      <c r="I28" s="73">
        <f t="shared" si="1"/>
        <v>22</v>
      </c>
      <c r="J28" s="72" t="s">
        <v>155</v>
      </c>
      <c r="K28" s="24">
        <f>VLOOKUP(J28,spanningred,2,FALSE)</f>
        <v>0</v>
      </c>
      <c r="L28" s="29">
        <f t="shared" si="2"/>
        <v>0</v>
      </c>
    </row>
    <row r="29" spans="1:12" ht="30" hidden="1" customHeight="1" x14ac:dyDescent="0.3">
      <c r="A29" s="15">
        <v>23</v>
      </c>
      <c r="B29" s="75" t="s">
        <v>58</v>
      </c>
      <c r="C29" s="75"/>
      <c r="D29" s="75"/>
      <c r="E29" s="75"/>
      <c r="F29" s="75"/>
      <c r="G29" s="37"/>
      <c r="H29" s="24">
        <v>0</v>
      </c>
      <c r="I29" s="73">
        <f t="shared" si="1"/>
        <v>23</v>
      </c>
      <c r="J29" s="72"/>
      <c r="K29" s="24"/>
      <c r="L29" s="29">
        <f t="shared" si="2"/>
        <v>0</v>
      </c>
    </row>
    <row r="30" spans="1:12" ht="28.5" hidden="1" customHeight="1" x14ac:dyDescent="0.3">
      <c r="A30" s="15">
        <v>24</v>
      </c>
      <c r="B30" s="75" t="s">
        <v>136</v>
      </c>
      <c r="C30" s="75"/>
      <c r="D30" s="75"/>
      <c r="E30" s="75"/>
      <c r="F30" s="75"/>
      <c r="G30" s="37"/>
      <c r="H30" s="24">
        <v>0</v>
      </c>
      <c r="I30" s="73">
        <f t="shared" si="1"/>
        <v>24</v>
      </c>
      <c r="J30" s="72"/>
      <c r="K30" s="24"/>
      <c r="L30" s="29">
        <f t="shared" si="2"/>
        <v>0</v>
      </c>
    </row>
    <row r="31" spans="1:12" ht="27" hidden="1" customHeight="1" x14ac:dyDescent="0.3">
      <c r="A31" s="15">
        <v>25</v>
      </c>
      <c r="B31" s="75" t="s">
        <v>136</v>
      </c>
      <c r="C31" s="75"/>
      <c r="D31" s="75"/>
      <c r="E31" s="75"/>
      <c r="F31" s="75"/>
      <c r="G31" s="37"/>
      <c r="H31" s="24">
        <v>0</v>
      </c>
      <c r="I31" s="73">
        <f t="shared" si="1"/>
        <v>25</v>
      </c>
      <c r="J31" s="72"/>
      <c r="K31" s="24"/>
      <c r="L31" s="29">
        <f t="shared" si="2"/>
        <v>0</v>
      </c>
    </row>
    <row r="32" spans="1:12" ht="23.4" x14ac:dyDescent="0.3">
      <c r="A32" s="16"/>
      <c r="B32" s="16"/>
      <c r="C32" s="16"/>
      <c r="D32" s="16"/>
      <c r="E32" s="16"/>
      <c r="F32" s="16"/>
      <c r="G32" s="16"/>
      <c r="H32" s="3"/>
      <c r="I32" s="15"/>
      <c r="J32" s="71"/>
      <c r="K32" s="28"/>
      <c r="L32" s="29"/>
    </row>
    <row r="33" spans="1:12" ht="23.4" x14ac:dyDescent="0.3">
      <c r="A33" s="16"/>
      <c r="B33" s="16"/>
      <c r="C33" s="16"/>
      <c r="D33" s="16"/>
      <c r="E33" s="16"/>
      <c r="F33" s="16"/>
      <c r="G33" s="17" t="s">
        <v>59</v>
      </c>
      <c r="H33" s="4">
        <f>SUM(H7:H32)</f>
        <v>950</v>
      </c>
      <c r="I33" s="15"/>
      <c r="J33" s="17" t="s">
        <v>207</v>
      </c>
      <c r="K33" s="4">
        <f>H33</f>
        <v>950</v>
      </c>
      <c r="L33" s="4">
        <f>SUM(L7:L32)</f>
        <v>950</v>
      </c>
    </row>
    <row r="35" spans="1:12" x14ac:dyDescent="0.3">
      <c r="G35" s="10"/>
    </row>
  </sheetData>
  <autoFilter ref="A6:L31">
    <filterColumn colId="7">
      <filters>
        <filter val="100"/>
        <filter val="15"/>
        <filter val="50"/>
        <filter val="60"/>
      </filters>
    </filterColumn>
  </autoFilter>
  <dataConsolidate/>
  <mergeCells count="32">
    <mergeCell ref="B30:F30"/>
    <mergeCell ref="B31:F31"/>
    <mergeCell ref="B24:F24"/>
    <mergeCell ref="B25:F25"/>
    <mergeCell ref="B26:F26"/>
    <mergeCell ref="B27:F27"/>
    <mergeCell ref="B28:F28"/>
    <mergeCell ref="B29:F29"/>
    <mergeCell ref="B18:F18"/>
    <mergeCell ref="B19:F19"/>
    <mergeCell ref="B20:F20"/>
    <mergeCell ref="B21:F21"/>
    <mergeCell ref="B22:F22"/>
    <mergeCell ref="B23:F23"/>
    <mergeCell ref="B12:F12"/>
    <mergeCell ref="B13:F13"/>
    <mergeCell ref="B14:F14"/>
    <mergeCell ref="B15:F15"/>
    <mergeCell ref="B16:F16"/>
    <mergeCell ref="B17:F17"/>
    <mergeCell ref="J4:K4"/>
    <mergeCell ref="B7:F7"/>
    <mergeCell ref="B8:F8"/>
    <mergeCell ref="B9:F9"/>
    <mergeCell ref="B10:F10"/>
    <mergeCell ref="B11:F11"/>
    <mergeCell ref="A1:A6"/>
    <mergeCell ref="E1:G1"/>
    <mergeCell ref="I1:I6"/>
    <mergeCell ref="D2:F2"/>
    <mergeCell ref="C3:D3"/>
    <mergeCell ref="E3:F3"/>
  </mergeCells>
  <conditionalFormatting sqref="H29:H31">
    <cfRule type="cellIs" dxfId="9" priority="8" operator="greaterThanOrEqual">
      <formula>5</formula>
    </cfRule>
    <cfRule type="cellIs" dxfId="8" priority="9" operator="between">
      <formula>1.1</formula>
      <formula>5</formula>
    </cfRule>
    <cfRule type="cellIs" dxfId="7" priority="10" operator="equal">
      <formula>1</formula>
    </cfRule>
  </conditionalFormatting>
  <conditionalFormatting sqref="H33 K33:L33 H1 L1">
    <cfRule type="cellIs" dxfId="6" priority="5" operator="greaterThanOrEqual">
      <formula>150</formula>
    </cfRule>
    <cfRule type="cellIs" dxfId="5" priority="6" operator="between">
      <formula>50</formula>
      <formula>150</formula>
    </cfRule>
    <cfRule type="cellIs" dxfId="4" priority="7" operator="lessThanOrEqual">
      <formula>50</formula>
    </cfRule>
  </conditionalFormatting>
  <conditionalFormatting sqref="K7:K33 H7:H31">
    <cfRule type="cellIs" dxfId="3" priority="2" operator="between">
      <formula>35</formula>
      <formula>500</formula>
    </cfRule>
    <cfRule type="cellIs" dxfId="2" priority="3" operator="between">
      <formula>20</formula>
      <formula>35</formula>
    </cfRule>
    <cfRule type="cellIs" dxfId="1" priority="4" operator="lessThanOrEqual">
      <formula>20</formula>
    </cfRule>
  </conditionalFormatting>
  <conditionalFormatting sqref="K7:K33 H7:H31">
    <cfRule type="cellIs" dxfId="0" priority="1" operator="equal">
      <formula>50</formula>
    </cfRule>
  </conditionalFormatting>
  <conditionalFormatting sqref="L7:L32">
    <cfRule type="iconSet" priority="11">
      <iconSet iconSet="3Signs" showValue="0" reverse="1">
        <cfvo type="percent" val="0"/>
        <cfvo type="num" val="0" gte="0"/>
        <cfvo type="num" val="25"/>
      </iconSet>
    </cfRule>
  </conditionalFormatting>
  <dataValidations count="44">
    <dataValidation type="list" allowBlank="1" showInputMessage="1" showErrorMessage="1" sqref="J11">
      <formula1>Netsystopl</formula1>
    </dataValidation>
    <dataValidation type="list" allowBlank="1" showInputMessage="1" showErrorMessage="1" sqref="G11">
      <formula1>Netsyst</formula1>
    </dataValidation>
    <dataValidation type="list" allowBlank="1" showInputMessage="1" showErrorMessage="1" sqref="J10">
      <formula1>Opmerkinstallopl</formula1>
    </dataValidation>
    <dataValidation type="list" allowBlank="1" showInputMessage="1" showErrorMessage="1" sqref="G10">
      <formula1>Opmerkinstall1</formula1>
    </dataValidation>
    <dataValidation type="list" allowBlank="1" showInputMessage="1" showErrorMessage="1" sqref="J9">
      <formula1>Inbrinstallopl</formula1>
    </dataValidation>
    <dataValidation type="list" allowBlank="1" showInputMessage="1" showErrorMessage="1" sqref="G9">
      <formula1>Inbrinstall1</formula1>
    </dataValidation>
    <dataValidation type="list" allowBlank="1" showInputMessage="1" showErrorMessage="1" sqref="J17">
      <formula1>kastenopl</formula1>
    </dataValidation>
    <dataValidation type="list" allowBlank="1" showInputMessage="1" showErrorMessage="1" sqref="J16">
      <formula1>Installverantwopl</formula1>
    </dataValidation>
    <dataValidation type="list" allowBlank="1" showInputMessage="1" showErrorMessage="1" sqref="J15">
      <formula1>BA5opl</formula1>
    </dataValidation>
    <dataValidation type="list" allowBlank="1" showInputMessage="1" showErrorMessage="1" sqref="J14">
      <formula1>BA4opl</formula1>
    </dataValidation>
    <dataValidation type="list" allowBlank="1" showInputMessage="1" showErrorMessage="1" sqref="J13">
      <formula1>endraadschemaopl</formula1>
    </dataValidation>
    <dataValidation type="list" allowBlank="1" showInputMessage="1" showErrorMessage="1" sqref="J12">
      <formula1>blokschemaopl</formula1>
    </dataValidation>
    <dataValidation type="list" allowBlank="1" showInputMessage="1" showErrorMessage="1" sqref="G17">
      <formula1>kastenx</formula1>
    </dataValidation>
    <dataValidation type="list" allowBlank="1" showInputMessage="1" showErrorMessage="1" sqref="G16">
      <formula1>installverantwx</formula1>
    </dataValidation>
    <dataValidation type="list" allowBlank="1" showInputMessage="1" showErrorMessage="1" sqref="G15">
      <formula1>BA5x</formula1>
    </dataValidation>
    <dataValidation type="list" allowBlank="1" showInputMessage="1" showErrorMessage="1" sqref="G14">
      <formula1>BA4x</formula1>
    </dataValidation>
    <dataValidation type="list" allowBlank="1" showInputMessage="1" showErrorMessage="1" sqref="G13">
      <formula1>eendraadschemax</formula1>
    </dataValidation>
    <dataValidation type="list" allowBlank="1" showInputMessage="1" showErrorMessage="1" sqref="G12">
      <formula1>blokschemanv</formula1>
    </dataValidation>
    <dataValidation type="list" allowBlank="1" showInputMessage="1" showErrorMessage="1" sqref="J7">
      <formula1>keuringopl</formula1>
    </dataValidation>
    <dataValidation type="list" allowBlank="1" showInputMessage="1" showErrorMessage="1" sqref="G7">
      <formula1>keuringx</formula1>
    </dataValidation>
    <dataValidation type="list" allowBlank="1" showInputMessage="1" showErrorMessage="1" sqref="J8">
      <formula1>kastkeuringopl</formula1>
    </dataValidation>
    <dataValidation type="list" allowBlank="1" showInputMessage="1" showErrorMessage="1" sqref="G8">
      <formula1>kastkeuringx</formula1>
    </dataValidation>
    <dataValidation type="list" allowBlank="1" showInputMessage="1" showErrorMessage="1" sqref="J27">
      <formula1>werkverantwopl</formula1>
    </dataValidation>
    <dataValidation type="list" allowBlank="1" showInputMessage="1" showErrorMessage="1" sqref="G27">
      <formula1>Werkverantw</formula1>
    </dataValidation>
    <dataValidation type="list" allowBlank="1" showInputMessage="1" showErrorMessage="1" sqref="J28">
      <formula1>spanningopl</formula1>
    </dataValidation>
    <dataValidation type="list" allowBlank="1" showInputMessage="1" showErrorMessage="1" sqref="J26">
      <formula1>cosopl</formula1>
    </dataValidation>
    <dataValidation type="list" allowBlank="1" showInputMessage="1" showErrorMessage="1" sqref="J25">
      <formula1>Bliksemopl</formula1>
    </dataValidation>
    <dataValidation type="list" allowBlank="1" showInputMessage="1" showErrorMessage="1" sqref="J24">
      <formula1>Overspanopl</formula1>
    </dataValidation>
    <dataValidation type="list" allowBlank="1" showInputMessage="1" showErrorMessage="1" sqref="J23">
      <formula1>Procedureopl</formula1>
    </dataValidation>
    <dataValidation type="list" allowBlank="1" showInputMessage="1" showErrorMessage="1" sqref="J22">
      <formula1>Omgevingsinvlopl</formula1>
    </dataValidation>
    <dataValidation type="list" allowBlank="1" showInputMessage="1" showErrorMessage="1" sqref="J21">
      <formula1>Aardingaanwopl</formula1>
    </dataValidation>
    <dataValidation type="list" allowBlank="1" showInputMessage="1" showErrorMessage="1" sqref="J20">
      <formula1>Aardingopl</formula1>
    </dataValidation>
    <dataValidation type="list" allowBlank="1" showInputMessage="1" showErrorMessage="1" sqref="J19">
      <formula1>Differentieelopl</formula1>
    </dataValidation>
    <dataValidation type="list" allowBlank="1" showInputMessage="1" showErrorMessage="1" sqref="J18">
      <formula1>Conformiteitopl</formula1>
    </dataValidation>
    <dataValidation type="list" allowBlank="1" showInputMessage="1" showErrorMessage="1" sqref="G28">
      <formula1>spanning</formula1>
    </dataValidation>
    <dataValidation type="list" allowBlank="1" showInputMessage="1" showErrorMessage="1" sqref="G26">
      <formula1>cos</formula1>
    </dataValidation>
    <dataValidation type="list" allowBlank="1" showInputMessage="1" showErrorMessage="1" sqref="G25">
      <formula1>Bliksemafl</formula1>
    </dataValidation>
    <dataValidation type="list" allowBlank="1" showInputMessage="1" showErrorMessage="1" sqref="G24">
      <formula1>overspan</formula1>
    </dataValidation>
    <dataValidation type="list" allowBlank="1" showInputMessage="1" showErrorMessage="1" sqref="G23">
      <formula1>procedurex</formula1>
    </dataValidation>
    <dataValidation type="list" allowBlank="1" showInputMessage="1" showErrorMessage="1" sqref="G22">
      <formula1>omgevingsinvlx</formula1>
    </dataValidation>
    <dataValidation type="list" allowBlank="1" showInputMessage="1" showErrorMessage="1" sqref="G21">
      <formula1>aardingaanwx</formula1>
    </dataValidation>
    <dataValidation type="list" allowBlank="1" showInputMessage="1" showErrorMessage="1" sqref="G20">
      <formula1>aarding</formula1>
    </dataValidation>
    <dataValidation type="list" allowBlank="1" showInputMessage="1" showErrorMessage="1" sqref="G19">
      <formula1>differentieelx</formula1>
    </dataValidation>
    <dataValidation type="list" allowBlank="1" showInputMessage="1" showErrorMessage="1" sqref="G18">
      <formula1>conformiteitx</formula1>
    </dataValidation>
  </dataValidations>
  <pageMargins left="0.23622047244094491" right="0.23622047244094491" top="0.74803149606299213" bottom="0.74803149606299213" header="0.31496062992125984" footer="0.31496062992125984"/>
  <pageSetup paperSize="9" orientation="portrait" r:id="rId1"/>
  <headerFooter>
    <oddHeader xml:space="preserve">&amp;LSG Sint-Quintinus&amp;R </oddHeader>
    <oddFooter>&amp;LRA elektrische Installatie&amp;C&amp;"-,Vet"Installatie&amp;R&amp;D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8"/>
  <sheetViews>
    <sheetView zoomScale="148" zoomScaleNormal="148" workbookViewId="0">
      <selection activeCell="C173" sqref="C173"/>
    </sheetView>
  </sheetViews>
  <sheetFormatPr defaultRowHeight="14.4" x14ac:dyDescent="0.3"/>
  <cols>
    <col min="1" max="1" width="4.5546875" customWidth="1"/>
    <col min="2" max="2" width="19.44140625" customWidth="1"/>
    <col min="3" max="3" width="40.88671875" customWidth="1"/>
    <col min="4" max="4" width="5" customWidth="1"/>
    <col min="5" max="5" width="4" customWidth="1"/>
    <col min="6" max="6" width="60.6640625" customWidth="1"/>
    <col min="7" max="7" width="4.6640625" customWidth="1"/>
    <col min="8" max="8" width="2.88671875" customWidth="1"/>
    <col min="14" max="14" width="34.6640625" customWidth="1"/>
  </cols>
  <sheetData>
    <row r="1" spans="1:8" ht="25.8" x14ac:dyDescent="0.5">
      <c r="A1" s="55"/>
      <c r="B1" s="56" t="s">
        <v>1</v>
      </c>
      <c r="C1" s="55"/>
      <c r="D1" s="55"/>
      <c r="E1" s="55"/>
      <c r="F1" s="55"/>
      <c r="G1" s="55"/>
      <c r="H1" s="55"/>
    </row>
    <row r="2" spans="1:8" x14ac:dyDescent="0.3">
      <c r="A2" s="55">
        <v>3</v>
      </c>
      <c r="B2" s="50" t="s">
        <v>268</v>
      </c>
      <c r="C2" s="50" t="s">
        <v>186</v>
      </c>
      <c r="D2" s="50"/>
      <c r="E2" s="59"/>
      <c r="F2" s="50" t="s">
        <v>177</v>
      </c>
      <c r="H2" s="55"/>
    </row>
    <row r="3" spans="1:8" ht="18" customHeight="1" x14ac:dyDescent="0.3">
      <c r="A3" s="55"/>
      <c r="B3" t="s">
        <v>270</v>
      </c>
      <c r="C3" s="49" t="s">
        <v>170</v>
      </c>
      <c r="D3" s="2">
        <v>0</v>
      </c>
      <c r="E3" s="55"/>
      <c r="F3" s="2" t="s">
        <v>155</v>
      </c>
      <c r="G3" s="2">
        <v>0</v>
      </c>
      <c r="H3" s="55"/>
    </row>
    <row r="4" spans="1:8" x14ac:dyDescent="0.3">
      <c r="A4" s="55"/>
      <c r="C4" s="49" t="s">
        <v>171</v>
      </c>
      <c r="D4" s="2">
        <v>49</v>
      </c>
      <c r="E4" s="55"/>
      <c r="F4" s="2" t="s">
        <v>175</v>
      </c>
      <c r="G4" s="2">
        <v>49</v>
      </c>
      <c r="H4" s="55"/>
    </row>
    <row r="5" spans="1:8" x14ac:dyDescent="0.3">
      <c r="A5" s="55"/>
      <c r="C5" s="49" t="s">
        <v>172</v>
      </c>
      <c r="D5" s="2">
        <v>100</v>
      </c>
      <c r="E5" s="55"/>
      <c r="F5" s="2" t="s">
        <v>176</v>
      </c>
      <c r="G5" s="2">
        <v>200</v>
      </c>
      <c r="H5" s="55"/>
    </row>
    <row r="6" spans="1:8" x14ac:dyDescent="0.3">
      <c r="A6" s="55"/>
      <c r="C6" s="49" t="s">
        <v>173</v>
      </c>
      <c r="D6" s="2">
        <v>150</v>
      </c>
      <c r="E6" s="55"/>
      <c r="F6" s="2" t="s">
        <v>155</v>
      </c>
      <c r="G6" s="2">
        <v>0</v>
      </c>
      <c r="H6" s="55"/>
    </row>
    <row r="7" spans="1:8" ht="16.5" customHeight="1" x14ac:dyDescent="0.3">
      <c r="A7" s="55"/>
      <c r="C7" s="49" t="s">
        <v>174</v>
      </c>
      <c r="D7" s="2">
        <v>200</v>
      </c>
      <c r="E7" s="55"/>
      <c r="F7" s="2" t="s">
        <v>155</v>
      </c>
      <c r="G7" s="2">
        <v>0</v>
      </c>
      <c r="H7" s="55"/>
    </row>
    <row r="8" spans="1:8" x14ac:dyDescent="0.3">
      <c r="A8" s="55"/>
      <c r="C8" s="49" t="s">
        <v>83</v>
      </c>
      <c r="D8" s="2">
        <v>50</v>
      </c>
      <c r="E8" s="55"/>
      <c r="H8" s="55"/>
    </row>
    <row r="9" spans="1:8" ht="8.25" customHeight="1" x14ac:dyDescent="0.3">
      <c r="A9" s="55"/>
      <c r="B9" s="55"/>
      <c r="C9" s="55"/>
      <c r="D9" s="55"/>
      <c r="E9" s="55"/>
      <c r="F9" s="55"/>
      <c r="G9" s="55"/>
      <c r="H9" s="55"/>
    </row>
    <row r="10" spans="1:8" x14ac:dyDescent="0.3">
      <c r="A10" s="55">
        <v>4</v>
      </c>
      <c r="B10" s="50" t="s">
        <v>269</v>
      </c>
      <c r="C10" s="51" t="s">
        <v>185</v>
      </c>
      <c r="D10" s="50"/>
      <c r="E10" s="59"/>
      <c r="F10" s="50" t="s">
        <v>182</v>
      </c>
      <c r="H10" s="55"/>
    </row>
    <row r="11" spans="1:8" ht="15" customHeight="1" x14ac:dyDescent="0.3">
      <c r="A11" s="55"/>
      <c r="B11" t="s">
        <v>271</v>
      </c>
      <c r="C11" s="49" t="s">
        <v>178</v>
      </c>
      <c r="D11" s="2">
        <v>0</v>
      </c>
      <c r="E11" s="55"/>
      <c r="F11" s="2" t="s">
        <v>155</v>
      </c>
      <c r="G11" s="2">
        <v>0</v>
      </c>
      <c r="H11" s="55"/>
    </row>
    <row r="12" spans="1:8" x14ac:dyDescent="0.3">
      <c r="A12" s="55"/>
      <c r="C12" s="49" t="s">
        <v>251</v>
      </c>
      <c r="D12" s="2">
        <v>30</v>
      </c>
      <c r="E12" s="55"/>
      <c r="F12" s="2" t="s">
        <v>183</v>
      </c>
      <c r="G12" s="2">
        <v>30</v>
      </c>
      <c r="H12" s="55"/>
    </row>
    <row r="13" spans="1:8" x14ac:dyDescent="0.3">
      <c r="A13" s="55"/>
      <c r="C13" s="49" t="s">
        <v>179</v>
      </c>
      <c r="D13" s="2">
        <v>60</v>
      </c>
      <c r="E13" s="55"/>
      <c r="F13" s="2" t="s">
        <v>184</v>
      </c>
      <c r="G13" s="2">
        <v>120</v>
      </c>
      <c r="H13" s="55"/>
    </row>
    <row r="14" spans="1:8" x14ac:dyDescent="0.3">
      <c r="A14" s="55"/>
      <c r="C14" s="49" t="s">
        <v>180</v>
      </c>
      <c r="D14" s="2">
        <v>90</v>
      </c>
      <c r="E14" s="55"/>
      <c r="F14" s="2" t="s">
        <v>155</v>
      </c>
      <c r="G14" s="2">
        <v>0</v>
      </c>
      <c r="H14" s="55"/>
    </row>
    <row r="15" spans="1:8" x14ac:dyDescent="0.3">
      <c r="A15" s="55"/>
      <c r="C15" s="49" t="s">
        <v>181</v>
      </c>
      <c r="D15" s="2">
        <v>120</v>
      </c>
      <c r="E15" s="55"/>
      <c r="F15" s="2" t="s">
        <v>155</v>
      </c>
      <c r="G15" s="2">
        <v>0</v>
      </c>
      <c r="H15" s="55"/>
    </row>
    <row r="16" spans="1:8" x14ac:dyDescent="0.3">
      <c r="A16" s="55"/>
      <c r="C16" s="49" t="s">
        <v>83</v>
      </c>
      <c r="D16" s="2">
        <v>50</v>
      </c>
      <c r="E16" s="55"/>
      <c r="H16" s="55"/>
    </row>
    <row r="17" spans="1:8" ht="6.75" customHeight="1" x14ac:dyDescent="0.3">
      <c r="A17" s="55"/>
      <c r="B17" s="55"/>
      <c r="C17" s="55"/>
      <c r="D17" s="55"/>
      <c r="E17" s="55"/>
      <c r="F17" s="55"/>
      <c r="G17" s="55"/>
      <c r="H17" s="55"/>
    </row>
    <row r="18" spans="1:8" x14ac:dyDescent="0.3">
      <c r="A18" s="55">
        <v>5</v>
      </c>
      <c r="B18" s="50" t="s">
        <v>188</v>
      </c>
      <c r="C18" s="51" t="s">
        <v>196</v>
      </c>
      <c r="D18" s="50"/>
      <c r="E18" s="59"/>
      <c r="F18" s="50" t="s">
        <v>201</v>
      </c>
      <c r="H18" s="55"/>
    </row>
    <row r="19" spans="1:8" ht="32.25" customHeight="1" x14ac:dyDescent="0.3">
      <c r="A19" s="55"/>
      <c r="B19" t="s">
        <v>272</v>
      </c>
      <c r="C19" s="49" t="s">
        <v>195</v>
      </c>
      <c r="D19" s="2">
        <v>0</v>
      </c>
      <c r="E19" s="55"/>
      <c r="F19" s="2" t="s">
        <v>155</v>
      </c>
      <c r="G19" s="2">
        <v>0</v>
      </c>
      <c r="H19" s="55"/>
    </row>
    <row r="20" spans="1:8" ht="28.8" x14ac:dyDescent="0.3">
      <c r="A20" s="55"/>
      <c r="C20" s="49" t="s">
        <v>189</v>
      </c>
      <c r="D20" s="2">
        <v>30</v>
      </c>
      <c r="E20" s="55"/>
      <c r="F20" s="2" t="s">
        <v>197</v>
      </c>
      <c r="G20" s="2">
        <v>30</v>
      </c>
      <c r="H20" s="55"/>
    </row>
    <row r="21" spans="1:8" ht="28.8" x14ac:dyDescent="0.3">
      <c r="A21" s="55"/>
      <c r="C21" s="49" t="s">
        <v>190</v>
      </c>
      <c r="D21" s="2">
        <v>0</v>
      </c>
      <c r="E21" s="55"/>
      <c r="F21" s="2" t="s">
        <v>198</v>
      </c>
      <c r="G21" s="2">
        <v>20</v>
      </c>
      <c r="H21" s="55"/>
    </row>
    <row r="22" spans="1:8" ht="28.8" x14ac:dyDescent="0.3">
      <c r="A22" s="55"/>
      <c r="C22" s="49" t="s">
        <v>191</v>
      </c>
      <c r="D22" s="2">
        <v>40</v>
      </c>
      <c r="E22" s="55"/>
      <c r="F22" s="2" t="s">
        <v>199</v>
      </c>
      <c r="G22" s="2">
        <v>40</v>
      </c>
      <c r="H22" s="55"/>
    </row>
    <row r="23" spans="1:8" ht="28.8" x14ac:dyDescent="0.3">
      <c r="A23" s="55"/>
      <c r="C23" s="49" t="s">
        <v>192</v>
      </c>
      <c r="D23" s="2">
        <v>100</v>
      </c>
      <c r="E23" s="55"/>
      <c r="F23" s="49" t="s">
        <v>200</v>
      </c>
      <c r="G23" s="2">
        <v>100</v>
      </c>
      <c r="H23" s="55"/>
    </row>
    <row r="24" spans="1:8" ht="28.8" x14ac:dyDescent="0.3">
      <c r="A24" s="55"/>
      <c r="C24" s="49" t="s">
        <v>193</v>
      </c>
      <c r="D24" s="2">
        <v>80</v>
      </c>
      <c r="E24" s="55"/>
      <c r="F24" s="49" t="s">
        <v>252</v>
      </c>
      <c r="G24" s="2">
        <v>100</v>
      </c>
      <c r="H24" s="55"/>
    </row>
    <row r="25" spans="1:8" x14ac:dyDescent="0.3">
      <c r="A25" s="55"/>
      <c r="C25" s="49" t="s">
        <v>194</v>
      </c>
      <c r="D25" s="2">
        <v>50</v>
      </c>
      <c r="E25" s="55"/>
      <c r="F25" s="2" t="s">
        <v>155</v>
      </c>
      <c r="G25" s="2">
        <v>0</v>
      </c>
      <c r="H25" s="55"/>
    </row>
    <row r="26" spans="1:8" ht="9" customHeight="1" x14ac:dyDescent="0.3">
      <c r="A26" s="55"/>
      <c r="B26" s="55"/>
      <c r="C26" s="55"/>
      <c r="D26" s="55"/>
      <c r="E26" s="55"/>
      <c r="F26" s="55"/>
      <c r="G26" s="55"/>
      <c r="H26" s="55"/>
    </row>
    <row r="27" spans="1:8" x14ac:dyDescent="0.3">
      <c r="A27" s="55">
        <v>6</v>
      </c>
      <c r="B27" s="50" t="s">
        <v>273</v>
      </c>
      <c r="C27" s="50" t="s">
        <v>84</v>
      </c>
      <c r="D27" s="50"/>
      <c r="E27" s="59"/>
      <c r="F27" s="50" t="s">
        <v>138</v>
      </c>
      <c r="H27" s="55"/>
    </row>
    <row r="28" spans="1:8" x14ac:dyDescent="0.3">
      <c r="A28" s="55"/>
      <c r="B28" t="s">
        <v>274</v>
      </c>
      <c r="C28" s="2" t="s">
        <v>3</v>
      </c>
      <c r="D28" s="2">
        <v>0</v>
      </c>
      <c r="E28" s="55"/>
      <c r="F28" s="2" t="s">
        <v>155</v>
      </c>
      <c r="G28" s="2">
        <v>0</v>
      </c>
      <c r="H28" s="55"/>
    </row>
    <row r="29" spans="1:8" ht="48.75" customHeight="1" x14ac:dyDescent="0.3">
      <c r="A29" s="55"/>
      <c r="C29" s="2" t="s">
        <v>4</v>
      </c>
      <c r="D29" s="2">
        <v>10</v>
      </c>
      <c r="E29" s="55"/>
      <c r="F29" s="49" t="s">
        <v>208</v>
      </c>
      <c r="G29" s="2">
        <v>25</v>
      </c>
      <c r="H29" s="55"/>
    </row>
    <row r="30" spans="1:8" ht="45" customHeight="1" x14ac:dyDescent="0.3">
      <c r="A30" s="55"/>
      <c r="C30" s="2" t="s">
        <v>5</v>
      </c>
      <c r="D30" s="2">
        <v>15</v>
      </c>
      <c r="E30" s="55"/>
      <c r="F30" s="49" t="s">
        <v>253</v>
      </c>
      <c r="G30" s="2">
        <v>25</v>
      </c>
      <c r="H30" s="55"/>
    </row>
    <row r="31" spans="1:8" x14ac:dyDescent="0.3">
      <c r="A31" s="55"/>
      <c r="C31" s="2" t="s">
        <v>7</v>
      </c>
      <c r="D31" s="2">
        <v>20</v>
      </c>
      <c r="E31" s="55"/>
      <c r="F31" s="2" t="s">
        <v>155</v>
      </c>
      <c r="G31" s="2">
        <v>0</v>
      </c>
      <c r="H31" s="55"/>
    </row>
    <row r="32" spans="1:8" x14ac:dyDescent="0.3">
      <c r="A32" s="55"/>
      <c r="C32" s="2" t="s">
        <v>6</v>
      </c>
      <c r="D32" s="2">
        <v>25</v>
      </c>
      <c r="E32" s="55"/>
      <c r="F32" s="2" t="s">
        <v>155</v>
      </c>
      <c r="G32" s="2">
        <v>0</v>
      </c>
      <c r="H32" s="55"/>
    </row>
    <row r="33" spans="1:8" x14ac:dyDescent="0.3">
      <c r="A33" s="55"/>
      <c r="C33" s="2" t="s">
        <v>83</v>
      </c>
      <c r="D33" s="2">
        <v>50</v>
      </c>
      <c r="E33" s="55"/>
      <c r="F33" s="2" t="s">
        <v>155</v>
      </c>
      <c r="G33" s="2">
        <v>0</v>
      </c>
      <c r="H33" s="55"/>
    </row>
    <row r="34" spans="1:8" ht="7.5" customHeight="1" x14ac:dyDescent="0.3">
      <c r="A34" s="55"/>
      <c r="B34" s="55"/>
      <c r="C34" s="55"/>
      <c r="D34" s="55"/>
      <c r="E34" s="55"/>
      <c r="F34" s="55"/>
      <c r="G34" s="55"/>
      <c r="H34" s="55"/>
    </row>
    <row r="35" spans="1:8" x14ac:dyDescent="0.3">
      <c r="A35" s="55">
        <v>7</v>
      </c>
      <c r="B35" s="50" t="s">
        <v>275</v>
      </c>
      <c r="C35" s="50" t="s">
        <v>276</v>
      </c>
      <c r="D35" s="50"/>
      <c r="E35" s="59"/>
      <c r="F35" s="50" t="s">
        <v>139</v>
      </c>
      <c r="H35" s="55"/>
    </row>
    <row r="36" spans="1:8" x14ac:dyDescent="0.3">
      <c r="A36" s="55"/>
      <c r="B36" t="s">
        <v>277</v>
      </c>
      <c r="C36" s="2" t="s">
        <v>3</v>
      </c>
      <c r="D36" s="2">
        <v>0</v>
      </c>
      <c r="E36" s="55"/>
      <c r="F36" s="2" t="s">
        <v>155</v>
      </c>
      <c r="G36" s="2">
        <v>0</v>
      </c>
      <c r="H36" s="55"/>
    </row>
    <row r="37" spans="1:8" ht="43.2" x14ac:dyDescent="0.3">
      <c r="A37" s="55"/>
      <c r="C37" s="2" t="s">
        <v>4</v>
      </c>
      <c r="D37" s="2">
        <v>5</v>
      </c>
      <c r="E37" s="55"/>
      <c r="F37" s="49" t="s">
        <v>209</v>
      </c>
      <c r="G37" s="2">
        <v>25</v>
      </c>
      <c r="H37" s="55"/>
    </row>
    <row r="38" spans="1:8" ht="43.2" x14ac:dyDescent="0.3">
      <c r="A38" s="55"/>
      <c r="C38" s="2" t="s">
        <v>5</v>
      </c>
      <c r="D38" s="2">
        <v>10</v>
      </c>
      <c r="E38" s="55"/>
      <c r="F38" s="49" t="s">
        <v>210</v>
      </c>
      <c r="G38" s="2">
        <v>25</v>
      </c>
      <c r="H38" s="55"/>
    </row>
    <row r="39" spans="1:8" x14ac:dyDescent="0.3">
      <c r="A39" s="55"/>
      <c r="C39" s="2" t="s">
        <v>7</v>
      </c>
      <c r="D39" s="2">
        <v>15</v>
      </c>
      <c r="E39" s="55"/>
      <c r="F39" s="2" t="s">
        <v>155</v>
      </c>
      <c r="G39" s="2">
        <v>0</v>
      </c>
      <c r="H39" s="55"/>
    </row>
    <row r="40" spans="1:8" x14ac:dyDescent="0.3">
      <c r="A40" s="55"/>
      <c r="C40" s="2" t="s">
        <v>9</v>
      </c>
      <c r="D40" s="2">
        <v>25</v>
      </c>
      <c r="E40" s="55"/>
      <c r="F40" s="2" t="s">
        <v>155</v>
      </c>
      <c r="G40" s="2">
        <v>0</v>
      </c>
      <c r="H40" s="55"/>
    </row>
    <row r="41" spans="1:8" x14ac:dyDescent="0.3">
      <c r="A41" s="55"/>
      <c r="C41" s="2" t="s">
        <v>83</v>
      </c>
      <c r="D41" s="2">
        <v>50</v>
      </c>
      <c r="E41" s="55"/>
      <c r="F41" s="2" t="s">
        <v>155</v>
      </c>
      <c r="G41" s="2">
        <v>0</v>
      </c>
      <c r="H41" s="55"/>
    </row>
    <row r="42" spans="1:8" ht="7.5" customHeight="1" x14ac:dyDescent="0.3">
      <c r="A42" s="55"/>
      <c r="B42" s="55"/>
      <c r="C42" s="55"/>
      <c r="D42" s="55"/>
      <c r="E42" s="55"/>
      <c r="F42" s="55"/>
      <c r="G42" s="55"/>
      <c r="H42" s="55"/>
    </row>
    <row r="43" spans="1:8" x14ac:dyDescent="0.3">
      <c r="A43" s="55">
        <v>8</v>
      </c>
      <c r="B43" s="50" t="s">
        <v>278</v>
      </c>
      <c r="C43" s="50" t="s">
        <v>13</v>
      </c>
      <c r="D43" s="50"/>
      <c r="E43" s="59"/>
      <c r="F43" s="50" t="s">
        <v>140</v>
      </c>
      <c r="H43" s="55"/>
    </row>
    <row r="44" spans="1:8" ht="28.8" x14ac:dyDescent="0.3">
      <c r="A44" s="55"/>
      <c r="B44" t="s">
        <v>279</v>
      </c>
      <c r="C44" s="49" t="s">
        <v>215</v>
      </c>
      <c r="D44" s="2">
        <v>0</v>
      </c>
      <c r="E44" s="55"/>
      <c r="F44" s="2" t="s">
        <v>155</v>
      </c>
      <c r="G44" s="2">
        <v>0</v>
      </c>
      <c r="H44" s="55"/>
    </row>
    <row r="45" spans="1:8" ht="28.8" x14ac:dyDescent="0.3">
      <c r="A45" s="55"/>
      <c r="C45" s="49" t="s">
        <v>211</v>
      </c>
      <c r="D45" s="2">
        <v>20</v>
      </c>
      <c r="E45" s="55"/>
      <c r="F45" s="2" t="s">
        <v>110</v>
      </c>
      <c r="G45" s="2">
        <v>20</v>
      </c>
      <c r="H45" s="55"/>
    </row>
    <row r="46" spans="1:8" ht="14.25" customHeight="1" x14ac:dyDescent="0.3">
      <c r="A46" s="55"/>
      <c r="C46" s="49" t="s">
        <v>11</v>
      </c>
      <c r="D46" s="2">
        <v>30</v>
      </c>
      <c r="E46" s="55"/>
      <c r="F46" s="2" t="s">
        <v>112</v>
      </c>
      <c r="G46" s="2">
        <v>30</v>
      </c>
      <c r="H46" s="55"/>
    </row>
    <row r="47" spans="1:8" x14ac:dyDescent="0.3">
      <c r="A47" s="55"/>
      <c r="C47" s="49" t="s">
        <v>12</v>
      </c>
      <c r="D47" s="2">
        <v>40</v>
      </c>
      <c r="E47" s="55"/>
      <c r="F47" s="2" t="s">
        <v>111</v>
      </c>
      <c r="G47" s="2">
        <v>40</v>
      </c>
      <c r="H47" s="55"/>
    </row>
    <row r="48" spans="1:8" x14ac:dyDescent="0.3">
      <c r="A48" s="55"/>
      <c r="C48" s="2" t="s">
        <v>83</v>
      </c>
      <c r="D48" s="2">
        <v>50</v>
      </c>
      <c r="E48" s="55"/>
      <c r="F48" s="2" t="s">
        <v>216</v>
      </c>
      <c r="G48" s="2">
        <v>0</v>
      </c>
      <c r="H48" s="55"/>
    </row>
    <row r="49" spans="1:8" ht="7.5" customHeight="1" x14ac:dyDescent="0.3">
      <c r="A49" s="55"/>
      <c r="B49" s="55"/>
      <c r="C49" s="55"/>
      <c r="D49" s="55"/>
      <c r="E49" s="55"/>
      <c r="F49" s="55"/>
      <c r="G49" s="55"/>
      <c r="H49" s="55"/>
    </row>
    <row r="50" spans="1:8" x14ac:dyDescent="0.3">
      <c r="A50" s="55">
        <v>9</v>
      </c>
      <c r="B50" s="50" t="s">
        <v>280</v>
      </c>
      <c r="C50" s="51" t="s">
        <v>14</v>
      </c>
      <c r="D50" s="50"/>
      <c r="E50" s="59"/>
      <c r="F50" s="50" t="s">
        <v>141</v>
      </c>
      <c r="H50" s="55"/>
    </row>
    <row r="51" spans="1:8" ht="31.5" customHeight="1" x14ac:dyDescent="0.3">
      <c r="A51" s="55"/>
      <c r="B51" t="s">
        <v>281</v>
      </c>
      <c r="C51" s="49" t="s">
        <v>217</v>
      </c>
      <c r="D51" s="2">
        <v>0</v>
      </c>
      <c r="E51" s="55"/>
      <c r="F51" s="2" t="s">
        <v>155</v>
      </c>
      <c r="G51" s="2">
        <v>0</v>
      </c>
      <c r="H51" s="55"/>
    </row>
    <row r="52" spans="1:8" ht="28.8" x14ac:dyDescent="0.3">
      <c r="A52" s="55"/>
      <c r="C52" s="49" t="s">
        <v>212</v>
      </c>
      <c r="D52" s="2">
        <v>30</v>
      </c>
      <c r="E52" s="55"/>
      <c r="F52" s="2" t="s">
        <v>113</v>
      </c>
      <c r="G52" s="2">
        <v>30</v>
      </c>
      <c r="H52" s="55"/>
    </row>
    <row r="53" spans="1:8" ht="13.5" customHeight="1" x14ac:dyDescent="0.3">
      <c r="A53" s="55"/>
      <c r="C53" s="49" t="s">
        <v>15</v>
      </c>
      <c r="D53" s="2">
        <v>35</v>
      </c>
      <c r="E53" s="55"/>
      <c r="F53" s="2" t="s">
        <v>114</v>
      </c>
      <c r="G53" s="2">
        <v>35</v>
      </c>
      <c r="H53" s="55"/>
    </row>
    <row r="54" spans="1:8" x14ac:dyDescent="0.3">
      <c r="A54" s="55"/>
      <c r="C54" s="49" t="s">
        <v>16</v>
      </c>
      <c r="D54" s="2">
        <v>45</v>
      </c>
      <c r="E54" s="55"/>
      <c r="F54" s="2" t="s">
        <v>115</v>
      </c>
      <c r="G54" s="2">
        <v>45</v>
      </c>
      <c r="H54" s="55"/>
    </row>
    <row r="55" spans="1:8" x14ac:dyDescent="0.3">
      <c r="A55" s="55"/>
      <c r="C55" s="2" t="s">
        <v>83</v>
      </c>
      <c r="D55" s="2">
        <v>50</v>
      </c>
      <c r="E55" s="55"/>
      <c r="F55" s="2" t="s">
        <v>216</v>
      </c>
      <c r="G55" s="2">
        <v>0</v>
      </c>
      <c r="H55" s="55"/>
    </row>
    <row r="56" spans="1:8" ht="7.5" customHeight="1" x14ac:dyDescent="0.3">
      <c r="A56" s="55"/>
      <c r="B56" s="55"/>
      <c r="C56" s="55"/>
      <c r="D56" s="55"/>
      <c r="E56" s="55"/>
      <c r="F56" s="55"/>
      <c r="G56" s="55"/>
      <c r="H56" s="55"/>
    </row>
    <row r="57" spans="1:8" x14ac:dyDescent="0.3">
      <c r="A57" s="55">
        <v>10</v>
      </c>
      <c r="B57" s="50" t="s">
        <v>307</v>
      </c>
      <c r="C57" s="51" t="s">
        <v>20</v>
      </c>
      <c r="D57" s="50"/>
      <c r="E57" s="59"/>
      <c r="F57" s="50" t="s">
        <v>142</v>
      </c>
      <c r="H57" s="55"/>
    </row>
    <row r="58" spans="1:8" x14ac:dyDescent="0.3">
      <c r="A58" s="55"/>
      <c r="B58" t="s">
        <v>285</v>
      </c>
      <c r="C58" s="49" t="s">
        <v>17</v>
      </c>
      <c r="D58" s="2">
        <v>0</v>
      </c>
      <c r="E58" s="55"/>
      <c r="F58" s="2" t="s">
        <v>155</v>
      </c>
      <c r="G58" s="2">
        <v>0</v>
      </c>
      <c r="H58" s="55"/>
    </row>
    <row r="59" spans="1:8" ht="28.8" x14ac:dyDescent="0.3">
      <c r="A59" s="55"/>
      <c r="C59" s="49" t="s">
        <v>18</v>
      </c>
      <c r="D59" s="2">
        <v>20</v>
      </c>
      <c r="E59" s="55"/>
      <c r="F59" s="49" t="s">
        <v>116</v>
      </c>
      <c r="G59" s="2">
        <v>20</v>
      </c>
      <c r="H59" s="55"/>
    </row>
    <row r="60" spans="1:8" x14ac:dyDescent="0.3">
      <c r="A60" s="55"/>
      <c r="C60" s="49" t="s">
        <v>19</v>
      </c>
      <c r="D60" s="2">
        <v>35</v>
      </c>
      <c r="E60" s="55"/>
      <c r="F60" s="2" t="s">
        <v>117</v>
      </c>
      <c r="G60" s="2">
        <v>35</v>
      </c>
      <c r="H60" s="55"/>
    </row>
    <row r="61" spans="1:8" x14ac:dyDescent="0.3">
      <c r="A61" s="55"/>
      <c r="C61" s="2" t="s">
        <v>83</v>
      </c>
      <c r="D61" s="2">
        <v>50</v>
      </c>
      <c r="E61" s="55"/>
      <c r="F61" s="2" t="s">
        <v>155</v>
      </c>
      <c r="G61" s="2">
        <v>0</v>
      </c>
      <c r="H61" s="55"/>
    </row>
    <row r="62" spans="1:8" ht="6.75" customHeight="1" x14ac:dyDescent="0.3">
      <c r="A62" s="55"/>
      <c r="B62" s="55"/>
      <c r="C62" s="55"/>
      <c r="D62" s="55"/>
      <c r="E62" s="55"/>
      <c r="F62" s="55"/>
      <c r="G62" s="55"/>
      <c r="H62" s="55"/>
    </row>
    <row r="63" spans="1:8" x14ac:dyDescent="0.3">
      <c r="A63" s="55">
        <v>11</v>
      </c>
      <c r="B63" s="50" t="s">
        <v>282</v>
      </c>
      <c r="C63" s="51" t="s">
        <v>283</v>
      </c>
      <c r="D63" s="50"/>
      <c r="E63" s="59"/>
      <c r="F63" s="50" t="s">
        <v>143</v>
      </c>
      <c r="H63" s="55"/>
    </row>
    <row r="64" spans="1:8" x14ac:dyDescent="0.3">
      <c r="A64" s="55"/>
      <c r="B64" t="s">
        <v>284</v>
      </c>
      <c r="C64" s="2" t="s">
        <v>22</v>
      </c>
      <c r="D64" s="2">
        <v>0</v>
      </c>
      <c r="E64" s="55"/>
      <c r="F64" s="2" t="s">
        <v>155</v>
      </c>
      <c r="G64" s="2">
        <v>0</v>
      </c>
      <c r="H64" s="55"/>
    </row>
    <row r="65" spans="1:8" ht="28.8" x14ac:dyDescent="0.3">
      <c r="A65" s="55"/>
      <c r="C65" s="2" t="s">
        <v>23</v>
      </c>
      <c r="D65" s="2">
        <v>20</v>
      </c>
      <c r="E65" s="55"/>
      <c r="F65" s="49" t="s">
        <v>118</v>
      </c>
      <c r="G65" s="2">
        <v>80</v>
      </c>
      <c r="H65" s="55"/>
    </row>
    <row r="66" spans="1:8" x14ac:dyDescent="0.3">
      <c r="A66" s="55"/>
      <c r="C66" s="2" t="s">
        <v>24</v>
      </c>
      <c r="D66" s="2">
        <v>30</v>
      </c>
      <c r="E66" s="55"/>
      <c r="F66" s="2" t="s">
        <v>155</v>
      </c>
      <c r="G66" s="2">
        <v>0</v>
      </c>
      <c r="H66" s="55"/>
    </row>
    <row r="67" spans="1:8" x14ac:dyDescent="0.3">
      <c r="A67" s="55"/>
      <c r="C67" s="2" t="s">
        <v>25</v>
      </c>
      <c r="D67" s="2">
        <v>40</v>
      </c>
      <c r="E67" s="55"/>
      <c r="F67" s="2" t="s">
        <v>155</v>
      </c>
      <c r="G67" s="2">
        <v>0</v>
      </c>
      <c r="H67" s="55"/>
    </row>
    <row r="68" spans="1:8" x14ac:dyDescent="0.3">
      <c r="A68" s="55"/>
      <c r="C68" s="49" t="s">
        <v>26</v>
      </c>
      <c r="D68" s="2">
        <v>80</v>
      </c>
      <c r="E68" s="55"/>
      <c r="F68" s="2" t="s">
        <v>155</v>
      </c>
      <c r="G68" s="2">
        <v>0</v>
      </c>
      <c r="H68" s="55"/>
    </row>
    <row r="69" spans="1:8" x14ac:dyDescent="0.3">
      <c r="A69" s="55"/>
      <c r="C69" s="2" t="s">
        <v>83</v>
      </c>
      <c r="D69" s="2">
        <v>50</v>
      </c>
      <c r="E69" s="55"/>
      <c r="F69" s="2" t="s">
        <v>155</v>
      </c>
      <c r="G69" s="2">
        <v>0</v>
      </c>
      <c r="H69" s="55"/>
    </row>
    <row r="70" spans="1:8" ht="6" customHeight="1" x14ac:dyDescent="0.3">
      <c r="A70" s="55"/>
      <c r="B70" s="55"/>
      <c r="C70" s="55"/>
      <c r="D70" s="55"/>
      <c r="E70" s="55"/>
      <c r="F70" s="55"/>
      <c r="G70" s="55"/>
      <c r="H70" s="55"/>
    </row>
    <row r="71" spans="1:8" x14ac:dyDescent="0.3">
      <c r="A71" s="55">
        <v>1</v>
      </c>
      <c r="B71" s="50" t="s">
        <v>306</v>
      </c>
      <c r="C71" s="50" t="s">
        <v>32</v>
      </c>
      <c r="D71" s="50"/>
      <c r="E71" s="59"/>
      <c r="F71" s="50" t="s">
        <v>144</v>
      </c>
      <c r="H71" s="55"/>
    </row>
    <row r="72" spans="1:8" x14ac:dyDescent="0.3">
      <c r="A72" s="55"/>
      <c r="B72" t="s">
        <v>288</v>
      </c>
      <c r="C72" s="49" t="s">
        <v>27</v>
      </c>
      <c r="D72" s="2">
        <v>0</v>
      </c>
      <c r="E72" s="55"/>
      <c r="F72" s="2" t="s">
        <v>155</v>
      </c>
      <c r="G72" s="2">
        <v>0</v>
      </c>
      <c r="H72" s="55"/>
    </row>
    <row r="73" spans="1:8" x14ac:dyDescent="0.3">
      <c r="A73" s="55"/>
      <c r="C73" s="49" t="s">
        <v>28</v>
      </c>
      <c r="D73" s="2">
        <v>60</v>
      </c>
      <c r="E73" s="55"/>
      <c r="F73" s="2" t="s">
        <v>119</v>
      </c>
      <c r="G73" s="2">
        <v>120</v>
      </c>
      <c r="H73" s="55"/>
    </row>
    <row r="74" spans="1:8" x14ac:dyDescent="0.3">
      <c r="A74" s="55"/>
      <c r="C74" s="49" t="s">
        <v>29</v>
      </c>
      <c r="D74" s="2">
        <v>80</v>
      </c>
      <c r="E74" s="55"/>
      <c r="F74" s="2" t="s">
        <v>120</v>
      </c>
      <c r="G74" s="2">
        <v>120</v>
      </c>
      <c r="H74" s="55"/>
    </row>
    <row r="75" spans="1:8" x14ac:dyDescent="0.3">
      <c r="A75" s="55"/>
      <c r="C75" s="49" t="s">
        <v>30</v>
      </c>
      <c r="D75" s="2">
        <v>120</v>
      </c>
      <c r="E75" s="55"/>
      <c r="F75" s="2" t="s">
        <v>202</v>
      </c>
      <c r="G75" s="2">
        <v>1000</v>
      </c>
      <c r="H75" s="55"/>
    </row>
    <row r="76" spans="1:8" x14ac:dyDescent="0.3">
      <c r="A76" s="55"/>
      <c r="C76" s="49" t="s">
        <v>31</v>
      </c>
      <c r="D76" s="2">
        <v>1000</v>
      </c>
      <c r="E76" s="55"/>
      <c r="F76" s="2" t="s">
        <v>155</v>
      </c>
      <c r="G76" s="2">
        <v>0</v>
      </c>
      <c r="H76" s="55"/>
    </row>
    <row r="77" spans="1:8" x14ac:dyDescent="0.3">
      <c r="A77" s="55"/>
      <c r="C77" s="2" t="s">
        <v>83</v>
      </c>
      <c r="D77" s="2">
        <v>50</v>
      </c>
      <c r="E77" s="55"/>
      <c r="F77" s="2" t="s">
        <v>155</v>
      </c>
      <c r="G77" s="2">
        <v>0</v>
      </c>
      <c r="H77" s="55"/>
    </row>
    <row r="78" spans="1:8" ht="6.75" customHeight="1" x14ac:dyDescent="0.3">
      <c r="A78" s="55"/>
      <c r="B78" s="55"/>
      <c r="C78" s="55"/>
      <c r="D78" s="55"/>
      <c r="E78" s="55"/>
      <c r="F78" s="55"/>
      <c r="G78" s="55"/>
      <c r="H78" s="55"/>
    </row>
    <row r="79" spans="1:8" x14ac:dyDescent="0.3">
      <c r="A79" s="55">
        <v>2</v>
      </c>
      <c r="B79" s="50" t="s">
        <v>286</v>
      </c>
      <c r="C79" s="51" t="s">
        <v>38</v>
      </c>
      <c r="D79" s="50"/>
      <c r="E79" s="59"/>
      <c r="F79" s="50" t="s">
        <v>145</v>
      </c>
      <c r="H79" s="55"/>
    </row>
    <row r="80" spans="1:8" x14ac:dyDescent="0.3">
      <c r="A80" s="55"/>
      <c r="B80" t="s">
        <v>287</v>
      </c>
      <c r="C80" s="2" t="s">
        <v>33</v>
      </c>
      <c r="D80" s="2">
        <v>0</v>
      </c>
      <c r="E80" s="55"/>
      <c r="F80" s="2" t="s">
        <v>155</v>
      </c>
      <c r="G80" s="2">
        <v>0</v>
      </c>
      <c r="H80" s="55"/>
    </row>
    <row r="81" spans="1:8" ht="28.8" x14ac:dyDescent="0.3">
      <c r="A81" s="55"/>
      <c r="C81" s="2" t="s">
        <v>34</v>
      </c>
      <c r="D81" s="2">
        <v>60</v>
      </c>
      <c r="E81" s="55"/>
      <c r="F81" s="49" t="s">
        <v>121</v>
      </c>
      <c r="G81" s="2">
        <v>45</v>
      </c>
      <c r="H81" s="55"/>
    </row>
    <row r="82" spans="1:8" x14ac:dyDescent="0.3">
      <c r="A82" s="55"/>
      <c r="C82" s="2" t="s">
        <v>35</v>
      </c>
      <c r="D82" s="2">
        <v>80</v>
      </c>
      <c r="E82" s="55"/>
      <c r="F82" s="2" t="s">
        <v>155</v>
      </c>
      <c r="G82" s="2">
        <v>0</v>
      </c>
      <c r="H82" s="55"/>
    </row>
    <row r="83" spans="1:8" x14ac:dyDescent="0.3">
      <c r="A83" s="55"/>
      <c r="C83" s="2" t="s">
        <v>36</v>
      </c>
      <c r="D83" s="2">
        <v>120</v>
      </c>
      <c r="E83" s="55"/>
      <c r="F83" s="2" t="s">
        <v>155</v>
      </c>
      <c r="G83" s="2">
        <v>0</v>
      </c>
      <c r="H83" s="55"/>
    </row>
    <row r="84" spans="1:8" x14ac:dyDescent="0.3">
      <c r="A84" s="55"/>
      <c r="C84" s="49" t="s">
        <v>37</v>
      </c>
      <c r="D84" s="2">
        <v>500</v>
      </c>
      <c r="E84" s="55"/>
      <c r="F84" s="2" t="s">
        <v>122</v>
      </c>
      <c r="G84" s="2">
        <v>500</v>
      </c>
      <c r="H84" s="55"/>
    </row>
    <row r="85" spans="1:8" x14ac:dyDescent="0.3">
      <c r="A85" s="55"/>
      <c r="C85" s="2" t="s">
        <v>83</v>
      </c>
      <c r="D85" s="2">
        <v>50</v>
      </c>
      <c r="E85" s="55"/>
      <c r="F85" s="2" t="s">
        <v>155</v>
      </c>
      <c r="G85" s="2">
        <v>0</v>
      </c>
      <c r="H85" s="55"/>
    </row>
    <row r="86" spans="1:8" ht="6.75" customHeight="1" x14ac:dyDescent="0.3">
      <c r="A86" s="55"/>
      <c r="B86" s="55"/>
      <c r="C86" s="55"/>
      <c r="D86" s="55"/>
      <c r="E86" s="55"/>
      <c r="F86" s="55"/>
      <c r="G86" s="55"/>
      <c r="H86" s="55"/>
    </row>
    <row r="87" spans="1:8" x14ac:dyDescent="0.3">
      <c r="A87" s="55">
        <v>12</v>
      </c>
      <c r="B87" s="50" t="s">
        <v>289</v>
      </c>
      <c r="C87" s="50" t="s">
        <v>39</v>
      </c>
      <c r="D87" s="50"/>
      <c r="E87" s="59"/>
      <c r="F87" s="50" t="s">
        <v>146</v>
      </c>
      <c r="H87" s="55"/>
    </row>
    <row r="88" spans="1:8" ht="16.5" customHeight="1" x14ac:dyDescent="0.3">
      <c r="A88" s="55"/>
      <c r="B88" t="s">
        <v>290</v>
      </c>
      <c r="C88" s="49" t="s">
        <v>159</v>
      </c>
      <c r="D88" s="2">
        <v>0</v>
      </c>
      <c r="E88" s="55"/>
      <c r="F88" s="2" t="s">
        <v>155</v>
      </c>
      <c r="G88" s="2">
        <v>0</v>
      </c>
      <c r="H88" s="55"/>
    </row>
    <row r="89" spans="1:8" ht="28.8" x14ac:dyDescent="0.3">
      <c r="A89" s="55"/>
      <c r="C89" s="49" t="s">
        <v>254</v>
      </c>
      <c r="D89" s="2">
        <v>25</v>
      </c>
      <c r="E89" s="55"/>
      <c r="F89" s="49" t="s">
        <v>162</v>
      </c>
      <c r="G89" s="2">
        <v>45</v>
      </c>
      <c r="H89" s="55"/>
    </row>
    <row r="90" spans="1:8" ht="28.8" x14ac:dyDescent="0.3">
      <c r="A90" s="55"/>
      <c r="C90" s="49" t="s">
        <v>160</v>
      </c>
      <c r="D90" s="2">
        <v>35</v>
      </c>
      <c r="E90" s="55"/>
      <c r="F90" s="49" t="s">
        <v>163</v>
      </c>
      <c r="G90" s="2">
        <v>45</v>
      </c>
      <c r="H90" s="55"/>
    </row>
    <row r="91" spans="1:8" ht="28.8" x14ac:dyDescent="0.3">
      <c r="A91" s="55"/>
      <c r="C91" s="49" t="s">
        <v>255</v>
      </c>
      <c r="D91" s="2">
        <v>40</v>
      </c>
      <c r="E91" s="55"/>
      <c r="F91" s="49" t="s">
        <v>164</v>
      </c>
      <c r="G91" s="2">
        <v>25</v>
      </c>
      <c r="H91" s="55"/>
    </row>
    <row r="92" spans="1:8" ht="28.5" customHeight="1" x14ac:dyDescent="0.3">
      <c r="A92" s="55"/>
      <c r="C92" s="49" t="s">
        <v>161</v>
      </c>
      <c r="D92" s="2">
        <v>45</v>
      </c>
      <c r="E92" s="55"/>
      <c r="F92" s="52" t="s">
        <v>256</v>
      </c>
      <c r="G92" s="2">
        <v>25</v>
      </c>
      <c r="H92" s="55"/>
    </row>
    <row r="93" spans="1:8" x14ac:dyDescent="0.3">
      <c r="A93" s="55"/>
      <c r="C93" s="2" t="s">
        <v>83</v>
      </c>
      <c r="D93" s="2">
        <v>50</v>
      </c>
      <c r="E93" s="55"/>
      <c r="F93" s="2" t="s">
        <v>155</v>
      </c>
      <c r="G93" s="2">
        <v>0</v>
      </c>
      <c r="H93" s="55"/>
    </row>
    <row r="94" spans="1:8" ht="7.5" customHeight="1" x14ac:dyDescent="0.3">
      <c r="A94" s="55"/>
      <c r="B94" s="55"/>
      <c r="C94" s="55"/>
      <c r="D94" s="55"/>
      <c r="E94" s="55"/>
      <c r="F94" s="55"/>
      <c r="G94" s="55"/>
      <c r="H94" s="55"/>
    </row>
    <row r="95" spans="1:8" x14ac:dyDescent="0.3">
      <c r="A95" s="55">
        <v>13</v>
      </c>
      <c r="B95" s="50" t="s">
        <v>291</v>
      </c>
      <c r="C95" s="51" t="s">
        <v>41</v>
      </c>
      <c r="D95" s="50"/>
      <c r="E95" s="59"/>
      <c r="F95" s="50" t="s">
        <v>147</v>
      </c>
      <c r="H95" s="55"/>
    </row>
    <row r="96" spans="1:8" ht="18.75" customHeight="1" x14ac:dyDescent="0.3">
      <c r="A96" s="55"/>
      <c r="B96" t="s">
        <v>292</v>
      </c>
      <c r="C96" s="49" t="s">
        <v>165</v>
      </c>
      <c r="D96" s="2">
        <v>0</v>
      </c>
      <c r="E96" s="55"/>
      <c r="F96" s="2" t="s">
        <v>155</v>
      </c>
      <c r="G96" s="2">
        <v>0</v>
      </c>
      <c r="H96" s="55"/>
    </row>
    <row r="97" spans="1:8" ht="28.8" x14ac:dyDescent="0.3">
      <c r="A97" s="55"/>
      <c r="C97" s="49" t="s">
        <v>257</v>
      </c>
      <c r="D97" s="2">
        <v>30</v>
      </c>
      <c r="E97" s="55"/>
      <c r="F97" s="49" t="s">
        <v>123</v>
      </c>
      <c r="G97" s="2">
        <v>150</v>
      </c>
      <c r="H97" s="55"/>
    </row>
    <row r="98" spans="1:8" ht="17.25" customHeight="1" x14ac:dyDescent="0.3">
      <c r="A98" s="55"/>
      <c r="C98" s="49" t="s">
        <v>166</v>
      </c>
      <c r="D98" s="2">
        <v>40</v>
      </c>
      <c r="E98" s="55"/>
      <c r="F98" s="2" t="s">
        <v>155</v>
      </c>
      <c r="G98" s="2">
        <v>0</v>
      </c>
      <c r="H98" s="55"/>
    </row>
    <row r="99" spans="1:8" ht="17.25" customHeight="1" x14ac:dyDescent="0.3">
      <c r="A99" s="55"/>
      <c r="C99" s="49" t="s">
        <v>167</v>
      </c>
      <c r="D99" s="2">
        <v>60</v>
      </c>
      <c r="E99" s="55"/>
      <c r="F99" s="2" t="s">
        <v>155</v>
      </c>
      <c r="G99" s="2">
        <v>0</v>
      </c>
      <c r="H99" s="55"/>
    </row>
    <row r="100" spans="1:8" ht="18" customHeight="1" x14ac:dyDescent="0.3">
      <c r="A100" s="55"/>
      <c r="C100" s="49" t="s">
        <v>40</v>
      </c>
      <c r="D100" s="2">
        <v>150</v>
      </c>
      <c r="E100" s="55"/>
      <c r="F100" s="2" t="s">
        <v>155</v>
      </c>
      <c r="G100" s="2">
        <v>0</v>
      </c>
      <c r="H100" s="55"/>
    </row>
    <row r="101" spans="1:8" x14ac:dyDescent="0.3">
      <c r="A101" s="55"/>
      <c r="C101" s="2" t="s">
        <v>83</v>
      </c>
      <c r="D101" s="2">
        <v>50</v>
      </c>
      <c r="E101" s="55"/>
      <c r="F101" s="53" t="s">
        <v>155</v>
      </c>
      <c r="G101" s="53">
        <v>0</v>
      </c>
      <c r="H101" s="55"/>
    </row>
    <row r="102" spans="1:8" ht="7.5" customHeight="1" x14ac:dyDescent="0.3">
      <c r="A102" s="55"/>
      <c r="B102" s="55"/>
      <c r="C102" s="55"/>
      <c r="D102" s="55"/>
      <c r="E102" s="55"/>
      <c r="F102" s="55"/>
      <c r="G102" s="55"/>
      <c r="H102" s="55"/>
    </row>
    <row r="103" spans="1:8" x14ac:dyDescent="0.3">
      <c r="A103" s="55">
        <v>14</v>
      </c>
      <c r="B103" s="50" t="s">
        <v>308</v>
      </c>
      <c r="C103" s="51" t="s">
        <v>168</v>
      </c>
      <c r="D103" s="50"/>
      <c r="E103" s="59"/>
      <c r="F103" s="50" t="s">
        <v>214</v>
      </c>
      <c r="H103" s="55"/>
    </row>
    <row r="104" spans="1:8" x14ac:dyDescent="0.3">
      <c r="A104" s="55"/>
      <c r="B104" t="s">
        <v>293</v>
      </c>
      <c r="C104" s="49" t="s">
        <v>42</v>
      </c>
      <c r="D104" s="2">
        <v>0</v>
      </c>
      <c r="E104" s="55"/>
      <c r="F104" s="2" t="s">
        <v>155</v>
      </c>
      <c r="G104" s="2">
        <v>0</v>
      </c>
      <c r="H104" s="55"/>
    </row>
    <row r="105" spans="1:8" x14ac:dyDescent="0.3">
      <c r="A105" s="55"/>
      <c r="C105" s="49" t="s">
        <v>43</v>
      </c>
      <c r="D105" s="2">
        <v>45</v>
      </c>
      <c r="E105" s="55"/>
      <c r="F105" s="2" t="s">
        <v>124</v>
      </c>
      <c r="G105" s="2">
        <v>120</v>
      </c>
      <c r="H105" s="55"/>
    </row>
    <row r="106" spans="1:8" x14ac:dyDescent="0.3">
      <c r="A106" s="55"/>
      <c r="C106" s="49" t="s">
        <v>44</v>
      </c>
      <c r="D106" s="2">
        <v>90</v>
      </c>
      <c r="E106" s="55"/>
      <c r="F106" s="2" t="s">
        <v>125</v>
      </c>
      <c r="G106" s="2">
        <v>120</v>
      </c>
      <c r="H106" s="55"/>
    </row>
    <row r="107" spans="1:8" ht="30.75" customHeight="1" x14ac:dyDescent="0.3">
      <c r="A107" s="55"/>
      <c r="C107" s="49" t="s">
        <v>45</v>
      </c>
      <c r="D107" s="2">
        <v>120</v>
      </c>
      <c r="E107" s="55"/>
      <c r="F107" s="49" t="s">
        <v>126</v>
      </c>
      <c r="G107" s="2">
        <v>120</v>
      </c>
      <c r="H107" s="55"/>
    </row>
    <row r="108" spans="1:8" ht="28.8" x14ac:dyDescent="0.3">
      <c r="A108" s="55"/>
      <c r="C108" s="49" t="s">
        <v>46</v>
      </c>
      <c r="D108" s="2">
        <v>50</v>
      </c>
      <c r="E108" s="55"/>
      <c r="F108" s="54" t="s">
        <v>258</v>
      </c>
      <c r="G108" s="2">
        <v>120</v>
      </c>
      <c r="H108" s="55"/>
    </row>
    <row r="109" spans="1:8" x14ac:dyDescent="0.3">
      <c r="A109" s="55"/>
      <c r="C109" s="1"/>
      <c r="E109" s="55"/>
      <c r="F109" s="54" t="s">
        <v>247</v>
      </c>
      <c r="G109" s="2">
        <v>49</v>
      </c>
      <c r="H109" s="55"/>
    </row>
    <row r="110" spans="1:8" x14ac:dyDescent="0.3">
      <c r="A110" s="55"/>
      <c r="C110" s="14"/>
      <c r="E110" s="55"/>
      <c r="F110" s="54" t="s">
        <v>155</v>
      </c>
      <c r="G110" s="2">
        <v>0</v>
      </c>
      <c r="H110" s="55"/>
    </row>
    <row r="111" spans="1:8" ht="7.5" customHeight="1" x14ac:dyDescent="0.3">
      <c r="A111" s="55"/>
      <c r="B111" s="55"/>
      <c r="C111" s="57"/>
      <c r="D111" s="55"/>
      <c r="E111" s="55"/>
      <c r="F111" s="58"/>
      <c r="G111" s="55"/>
      <c r="H111" s="55"/>
    </row>
    <row r="112" spans="1:8" x14ac:dyDescent="0.3">
      <c r="A112" s="55">
        <v>15</v>
      </c>
      <c r="B112" s="50" t="s">
        <v>294</v>
      </c>
      <c r="C112" s="51" t="s">
        <v>296</v>
      </c>
      <c r="D112" s="50"/>
      <c r="E112" s="59"/>
      <c r="F112" s="50" t="s">
        <v>148</v>
      </c>
      <c r="H112" s="55"/>
    </row>
    <row r="113" spans="1:8" x14ac:dyDescent="0.3">
      <c r="A113" s="55"/>
      <c r="B113" t="s">
        <v>295</v>
      </c>
      <c r="C113" s="49" t="s">
        <v>47</v>
      </c>
      <c r="D113" s="2">
        <v>0</v>
      </c>
      <c r="E113" s="55"/>
      <c r="F113" s="2" t="s">
        <v>155</v>
      </c>
      <c r="G113" s="2">
        <v>0</v>
      </c>
      <c r="H113" s="55"/>
    </row>
    <row r="114" spans="1:8" x14ac:dyDescent="0.3">
      <c r="A114" s="55"/>
      <c r="C114" s="49" t="s">
        <v>48</v>
      </c>
      <c r="D114" s="2">
        <v>30</v>
      </c>
      <c r="E114" s="55"/>
      <c r="F114" s="49" t="s">
        <v>127</v>
      </c>
      <c r="G114" s="2">
        <v>45</v>
      </c>
      <c r="H114" s="55"/>
    </row>
    <row r="115" spans="1:8" x14ac:dyDescent="0.3">
      <c r="A115" s="55"/>
      <c r="C115" s="49" t="s">
        <v>49</v>
      </c>
      <c r="D115" s="2">
        <v>35</v>
      </c>
      <c r="E115" s="55"/>
      <c r="F115" s="2" t="s">
        <v>128</v>
      </c>
      <c r="G115" s="2">
        <v>120</v>
      </c>
      <c r="H115" s="55"/>
    </row>
    <row r="116" spans="1:8" x14ac:dyDescent="0.3">
      <c r="A116" s="55"/>
      <c r="C116" s="49" t="s">
        <v>50</v>
      </c>
      <c r="D116" s="2">
        <v>40</v>
      </c>
      <c r="E116" s="55"/>
      <c r="F116" s="2" t="s">
        <v>155</v>
      </c>
      <c r="G116" s="2">
        <v>0</v>
      </c>
      <c r="H116" s="55"/>
    </row>
    <row r="117" spans="1:8" x14ac:dyDescent="0.3">
      <c r="A117" s="55"/>
      <c r="C117" s="49" t="s">
        <v>51</v>
      </c>
      <c r="D117" s="2">
        <v>120</v>
      </c>
      <c r="E117" s="55"/>
      <c r="F117" s="2" t="s">
        <v>155</v>
      </c>
      <c r="G117" s="2">
        <v>0</v>
      </c>
      <c r="H117" s="55"/>
    </row>
    <row r="118" spans="1:8" x14ac:dyDescent="0.3">
      <c r="A118" s="55"/>
      <c r="C118" s="49" t="s">
        <v>85</v>
      </c>
      <c r="D118" s="2">
        <v>50</v>
      </c>
      <c r="E118" s="55"/>
      <c r="F118" s="2" t="s">
        <v>155</v>
      </c>
      <c r="G118" s="2">
        <v>0</v>
      </c>
      <c r="H118" s="55"/>
    </row>
    <row r="119" spans="1:8" ht="7.5" customHeight="1" x14ac:dyDescent="0.3">
      <c r="A119" s="55"/>
      <c r="B119" s="55"/>
      <c r="C119" s="55"/>
      <c r="D119" s="55"/>
      <c r="E119" s="55"/>
      <c r="F119" s="55"/>
      <c r="G119" s="55"/>
      <c r="H119" s="55"/>
    </row>
    <row r="120" spans="1:8" x14ac:dyDescent="0.3">
      <c r="A120" s="55">
        <v>16</v>
      </c>
      <c r="B120" s="50" t="s">
        <v>297</v>
      </c>
      <c r="C120" s="51" t="s">
        <v>299</v>
      </c>
      <c r="D120" s="50"/>
      <c r="E120" s="59"/>
      <c r="F120" s="50" t="s">
        <v>149</v>
      </c>
      <c r="H120" s="55"/>
    </row>
    <row r="121" spans="1:8" x14ac:dyDescent="0.3">
      <c r="A121" s="55"/>
      <c r="B121" t="s">
        <v>298</v>
      </c>
      <c r="C121" s="49" t="s">
        <v>53</v>
      </c>
      <c r="D121" s="2">
        <v>0</v>
      </c>
      <c r="E121" s="55"/>
      <c r="F121" s="2" t="s">
        <v>155</v>
      </c>
      <c r="G121" s="2">
        <v>0</v>
      </c>
      <c r="H121" s="55"/>
    </row>
    <row r="122" spans="1:8" ht="43.2" x14ac:dyDescent="0.3">
      <c r="A122" s="55"/>
      <c r="C122" s="49" t="s">
        <v>54</v>
      </c>
      <c r="D122" s="2">
        <v>15</v>
      </c>
      <c r="E122" s="55"/>
      <c r="F122" s="49" t="s">
        <v>129</v>
      </c>
      <c r="G122" s="2">
        <v>30</v>
      </c>
      <c r="H122" s="55"/>
    </row>
    <row r="123" spans="1:8" ht="43.2" x14ac:dyDescent="0.3">
      <c r="A123" s="55"/>
      <c r="C123" s="49" t="s">
        <v>55</v>
      </c>
      <c r="D123" s="2">
        <v>20</v>
      </c>
      <c r="E123" s="55"/>
      <c r="F123" s="49" t="s">
        <v>130</v>
      </c>
      <c r="G123" s="2">
        <v>30</v>
      </c>
      <c r="H123" s="55"/>
    </row>
    <row r="124" spans="1:8" x14ac:dyDescent="0.3">
      <c r="A124" s="55"/>
      <c r="C124" s="49" t="s">
        <v>56</v>
      </c>
      <c r="D124" s="2">
        <v>25</v>
      </c>
      <c r="E124" s="55"/>
      <c r="F124" s="2" t="s">
        <v>155</v>
      </c>
      <c r="G124" s="2">
        <v>0</v>
      </c>
      <c r="H124" s="55"/>
    </row>
    <row r="125" spans="1:8" x14ac:dyDescent="0.3">
      <c r="A125" s="55"/>
      <c r="C125" s="49" t="s">
        <v>57</v>
      </c>
      <c r="D125" s="2">
        <v>30</v>
      </c>
      <c r="E125" s="55"/>
      <c r="F125" s="2" t="s">
        <v>155</v>
      </c>
      <c r="G125" s="2">
        <v>0</v>
      </c>
      <c r="H125" s="55"/>
    </row>
    <row r="126" spans="1:8" x14ac:dyDescent="0.3">
      <c r="A126" s="55"/>
      <c r="C126" s="49" t="s">
        <v>46</v>
      </c>
      <c r="D126" s="2">
        <v>50</v>
      </c>
      <c r="E126" s="55"/>
      <c r="F126" s="2" t="s">
        <v>155</v>
      </c>
      <c r="G126" s="2">
        <v>0</v>
      </c>
      <c r="H126" s="55"/>
    </row>
    <row r="127" spans="1:8" ht="7.5" customHeight="1" x14ac:dyDescent="0.3">
      <c r="A127" s="55"/>
      <c r="B127" s="55"/>
      <c r="C127" s="57"/>
      <c r="D127" s="55"/>
      <c r="E127" s="55"/>
      <c r="F127" s="55"/>
      <c r="G127" s="55"/>
      <c r="H127" s="55"/>
    </row>
    <row r="128" spans="1:8" x14ac:dyDescent="0.3">
      <c r="A128" s="55">
        <v>17</v>
      </c>
      <c r="B128" s="50" t="s">
        <v>300</v>
      </c>
      <c r="C128" s="51" t="s">
        <v>82</v>
      </c>
      <c r="D128" s="50"/>
      <c r="E128" s="59"/>
      <c r="F128" s="50" t="s">
        <v>150</v>
      </c>
      <c r="H128" s="55"/>
    </row>
    <row r="129" spans="1:8" ht="28.8" x14ac:dyDescent="0.3">
      <c r="A129" s="55"/>
      <c r="B129" t="s">
        <v>301</v>
      </c>
      <c r="C129" s="49" t="s">
        <v>77</v>
      </c>
      <c r="D129" s="2">
        <v>0</v>
      </c>
      <c r="E129" s="55"/>
      <c r="F129" s="2" t="s">
        <v>155</v>
      </c>
      <c r="G129" s="2">
        <v>0</v>
      </c>
      <c r="H129" s="55"/>
    </row>
    <row r="130" spans="1:8" ht="28.8" x14ac:dyDescent="0.3">
      <c r="A130" s="55"/>
      <c r="C130" s="49" t="s">
        <v>78</v>
      </c>
      <c r="D130" s="2">
        <v>25</v>
      </c>
      <c r="E130" s="55"/>
      <c r="F130" s="49" t="s">
        <v>131</v>
      </c>
      <c r="G130" s="2">
        <v>49</v>
      </c>
      <c r="H130" s="55"/>
    </row>
    <row r="131" spans="1:8" ht="30.75" customHeight="1" x14ac:dyDescent="0.3">
      <c r="A131" s="55"/>
      <c r="C131" s="49" t="s">
        <v>79</v>
      </c>
      <c r="D131" s="2">
        <v>30</v>
      </c>
      <c r="E131" s="55"/>
      <c r="F131" s="49" t="s">
        <v>259</v>
      </c>
      <c r="G131" s="2">
        <v>49</v>
      </c>
      <c r="H131" s="55"/>
    </row>
    <row r="132" spans="1:8" x14ac:dyDescent="0.3">
      <c r="A132" s="55"/>
      <c r="C132" s="49" t="s">
        <v>80</v>
      </c>
      <c r="D132" s="2">
        <v>45</v>
      </c>
      <c r="E132" s="55"/>
      <c r="F132" s="2" t="s">
        <v>155</v>
      </c>
      <c r="G132" s="2">
        <v>0</v>
      </c>
      <c r="H132" s="55"/>
    </row>
    <row r="133" spans="1:8" x14ac:dyDescent="0.3">
      <c r="A133" s="55"/>
      <c r="C133" s="49" t="s">
        <v>81</v>
      </c>
      <c r="D133" s="2">
        <v>49</v>
      </c>
      <c r="E133" s="55"/>
      <c r="F133" s="2" t="s">
        <v>155</v>
      </c>
      <c r="G133" s="2">
        <v>0</v>
      </c>
      <c r="H133" s="55"/>
    </row>
    <row r="134" spans="1:8" x14ac:dyDescent="0.3">
      <c r="A134" s="55"/>
      <c r="C134" s="49" t="s">
        <v>85</v>
      </c>
      <c r="D134" s="2">
        <v>50</v>
      </c>
      <c r="E134" s="55"/>
      <c r="F134" s="2" t="s">
        <v>155</v>
      </c>
      <c r="G134" s="2">
        <v>0</v>
      </c>
      <c r="H134" s="55"/>
    </row>
    <row r="135" spans="1:8" ht="7.5" customHeight="1" x14ac:dyDescent="0.3">
      <c r="A135" s="55"/>
      <c r="B135" s="55"/>
      <c r="C135" s="57"/>
      <c r="D135" s="55"/>
      <c r="E135" s="55"/>
      <c r="F135" s="55"/>
      <c r="G135" s="55"/>
      <c r="H135" s="55"/>
    </row>
    <row r="136" spans="1:8" x14ac:dyDescent="0.3">
      <c r="A136" s="55">
        <v>18</v>
      </c>
      <c r="B136" s="50" t="s">
        <v>91</v>
      </c>
      <c r="C136" s="51" t="s">
        <v>92</v>
      </c>
      <c r="D136" s="50"/>
      <c r="E136" s="59"/>
      <c r="F136" s="50" t="s">
        <v>151</v>
      </c>
      <c r="H136" s="55"/>
    </row>
    <row r="137" spans="1:8" x14ac:dyDescent="0.3">
      <c r="A137" s="55"/>
      <c r="B137" t="s">
        <v>302</v>
      </c>
      <c r="C137" s="49" t="s">
        <v>89</v>
      </c>
      <c r="D137" s="2">
        <v>0</v>
      </c>
      <c r="E137" s="55"/>
      <c r="F137" s="2" t="s">
        <v>155</v>
      </c>
      <c r="G137" s="2">
        <v>0</v>
      </c>
      <c r="H137" s="55"/>
    </row>
    <row r="138" spans="1:8" x14ac:dyDescent="0.3">
      <c r="A138" s="55"/>
      <c r="C138" s="49" t="s">
        <v>86</v>
      </c>
      <c r="D138" s="2">
        <v>0</v>
      </c>
      <c r="E138" s="55"/>
      <c r="F138" s="2" t="s">
        <v>155</v>
      </c>
      <c r="G138" s="2">
        <v>0</v>
      </c>
      <c r="H138" s="55"/>
    </row>
    <row r="139" spans="1:8" ht="28.8" x14ac:dyDescent="0.3">
      <c r="A139" s="55"/>
      <c r="C139" s="49" t="s">
        <v>90</v>
      </c>
      <c r="D139" s="2">
        <v>35</v>
      </c>
      <c r="E139" s="55"/>
      <c r="F139" s="49" t="s">
        <v>132</v>
      </c>
      <c r="G139" s="2">
        <v>35</v>
      </c>
      <c r="H139" s="55"/>
    </row>
    <row r="140" spans="1:8" x14ac:dyDescent="0.3">
      <c r="A140" s="55"/>
      <c r="C140" s="49" t="s">
        <v>85</v>
      </c>
      <c r="D140" s="2">
        <v>50</v>
      </c>
      <c r="E140" s="55"/>
      <c r="F140" s="2" t="s">
        <v>155</v>
      </c>
      <c r="G140" s="2">
        <v>0</v>
      </c>
      <c r="H140" s="55"/>
    </row>
    <row r="141" spans="1:8" ht="6.75" customHeight="1" x14ac:dyDescent="0.3">
      <c r="A141" s="55"/>
      <c r="B141" s="55"/>
      <c r="C141" s="57"/>
      <c r="D141" s="55"/>
      <c r="E141" s="55"/>
      <c r="F141" s="55"/>
      <c r="G141" s="55"/>
      <c r="H141" s="55"/>
    </row>
    <row r="142" spans="1:8" x14ac:dyDescent="0.3">
      <c r="A142" s="55">
        <v>19</v>
      </c>
      <c r="B142" s="50" t="s">
        <v>94</v>
      </c>
      <c r="C142" s="51" t="s">
        <v>95</v>
      </c>
      <c r="D142" s="50"/>
      <c r="E142" s="59"/>
      <c r="F142" s="50" t="s">
        <v>152</v>
      </c>
      <c r="H142" s="55"/>
    </row>
    <row r="143" spans="1:8" ht="20.25" customHeight="1" x14ac:dyDescent="0.3">
      <c r="A143" s="55"/>
      <c r="B143" t="s">
        <v>309</v>
      </c>
      <c r="C143" s="49" t="s">
        <v>260</v>
      </c>
      <c r="D143" s="2">
        <v>0</v>
      </c>
      <c r="E143" s="55"/>
      <c r="F143" s="2" t="s">
        <v>155</v>
      </c>
      <c r="G143" s="2">
        <v>0</v>
      </c>
      <c r="H143" s="55"/>
    </row>
    <row r="144" spans="1:8" x14ac:dyDescent="0.3">
      <c r="A144" s="55"/>
      <c r="C144" s="49" t="s">
        <v>86</v>
      </c>
      <c r="D144" s="2">
        <v>0</v>
      </c>
      <c r="E144" s="55"/>
      <c r="F144" s="2" t="s">
        <v>155</v>
      </c>
      <c r="G144" s="2">
        <v>0</v>
      </c>
      <c r="H144" s="55"/>
    </row>
    <row r="145" spans="1:8" ht="28.8" x14ac:dyDescent="0.3">
      <c r="A145" s="55"/>
      <c r="C145" s="49" t="s">
        <v>96</v>
      </c>
      <c r="D145" s="2">
        <v>35</v>
      </c>
      <c r="E145" s="55"/>
      <c r="F145" s="49" t="s">
        <v>133</v>
      </c>
      <c r="G145" s="2">
        <v>35</v>
      </c>
      <c r="H145" s="55"/>
    </row>
    <row r="146" spans="1:8" ht="28.8" x14ac:dyDescent="0.3">
      <c r="A146" s="55"/>
      <c r="C146" s="49" t="s">
        <v>85</v>
      </c>
      <c r="D146" s="2">
        <v>50</v>
      </c>
      <c r="E146" s="55"/>
      <c r="F146" s="49" t="s">
        <v>213</v>
      </c>
      <c r="G146" s="2">
        <v>20</v>
      </c>
      <c r="H146" s="55"/>
    </row>
    <row r="147" spans="1:8" ht="7.5" customHeight="1" x14ac:dyDescent="0.3">
      <c r="A147" s="55"/>
      <c r="B147" s="55"/>
      <c r="C147" s="57"/>
      <c r="D147" s="55"/>
      <c r="E147" s="55"/>
      <c r="F147" s="55"/>
      <c r="G147" s="55"/>
      <c r="H147" s="55"/>
    </row>
    <row r="148" spans="1:8" x14ac:dyDescent="0.3">
      <c r="A148" s="55">
        <v>20</v>
      </c>
      <c r="B148" s="50" t="s">
        <v>98</v>
      </c>
      <c r="C148" s="51" t="s">
        <v>99</v>
      </c>
      <c r="D148" s="50"/>
      <c r="E148" s="59"/>
      <c r="F148" s="50" t="s">
        <v>153</v>
      </c>
      <c r="H148" s="55"/>
    </row>
    <row r="149" spans="1:8" x14ac:dyDescent="0.3">
      <c r="A149" s="55"/>
      <c r="B149" t="s">
        <v>303</v>
      </c>
      <c r="C149" s="49" t="s">
        <v>104</v>
      </c>
      <c r="D149" s="2">
        <v>0</v>
      </c>
      <c r="E149" s="55"/>
      <c r="F149" s="2" t="s">
        <v>155</v>
      </c>
      <c r="G149" s="2">
        <v>0</v>
      </c>
      <c r="H149" s="55"/>
    </row>
    <row r="150" spans="1:8" x14ac:dyDescent="0.3">
      <c r="A150" s="55"/>
      <c r="C150" s="49" t="s">
        <v>86</v>
      </c>
      <c r="D150" s="2">
        <v>0</v>
      </c>
      <c r="E150" s="55"/>
      <c r="F150" s="2" t="s">
        <v>155</v>
      </c>
      <c r="G150" s="2">
        <v>0</v>
      </c>
      <c r="H150" s="55"/>
    </row>
    <row r="151" spans="1:8" ht="43.2" x14ac:dyDescent="0.3">
      <c r="A151" s="55"/>
      <c r="C151" s="49" t="s">
        <v>105</v>
      </c>
      <c r="D151" s="2">
        <v>10</v>
      </c>
      <c r="E151" s="55"/>
      <c r="F151" s="49" t="s">
        <v>261</v>
      </c>
      <c r="G151" s="2">
        <v>10</v>
      </c>
      <c r="H151" s="55"/>
    </row>
    <row r="152" spans="1:8" ht="28.8" x14ac:dyDescent="0.3">
      <c r="A152" s="55"/>
      <c r="C152" s="49" t="s">
        <v>106</v>
      </c>
      <c r="D152" s="2">
        <v>10</v>
      </c>
      <c r="E152" s="55"/>
      <c r="F152" s="49" t="s">
        <v>134</v>
      </c>
      <c r="G152" s="2">
        <v>10</v>
      </c>
      <c r="H152" s="55"/>
    </row>
    <row r="153" spans="1:8" x14ac:dyDescent="0.3">
      <c r="A153" s="55"/>
      <c r="C153" s="49" t="s">
        <v>85</v>
      </c>
      <c r="D153" s="2">
        <v>50</v>
      </c>
      <c r="E153" s="55"/>
      <c r="F153" s="2" t="s">
        <v>155</v>
      </c>
      <c r="G153" s="2">
        <v>0</v>
      </c>
      <c r="H153" s="55"/>
    </row>
    <row r="154" spans="1:8" ht="7.5" customHeight="1" x14ac:dyDescent="0.3">
      <c r="A154" s="55"/>
      <c r="B154" s="55"/>
      <c r="C154" s="57"/>
      <c r="D154" s="55"/>
      <c r="E154" s="55"/>
      <c r="F154" s="55"/>
      <c r="G154" s="55"/>
      <c r="H154" s="55"/>
    </row>
    <row r="155" spans="1:8" x14ac:dyDescent="0.3">
      <c r="A155" s="55">
        <v>22</v>
      </c>
      <c r="B155" s="50" t="s">
        <v>101</v>
      </c>
      <c r="C155" s="51" t="s">
        <v>103</v>
      </c>
      <c r="D155" s="50"/>
      <c r="E155" s="59"/>
      <c r="F155" s="50" t="s">
        <v>154</v>
      </c>
      <c r="H155" s="55"/>
    </row>
    <row r="156" spans="1:8" x14ac:dyDescent="0.3">
      <c r="A156" s="55"/>
      <c r="B156" t="s">
        <v>304</v>
      </c>
      <c r="C156" s="49" t="s">
        <v>102</v>
      </c>
      <c r="D156" s="2">
        <v>0</v>
      </c>
      <c r="E156" s="55"/>
      <c r="F156" s="2" t="s">
        <v>155</v>
      </c>
      <c r="G156" s="2">
        <v>0</v>
      </c>
      <c r="H156" s="55"/>
    </row>
    <row r="157" spans="1:8" ht="31.5" customHeight="1" x14ac:dyDescent="0.3">
      <c r="A157" s="55"/>
      <c r="C157" s="49" t="s">
        <v>262</v>
      </c>
      <c r="D157" s="2">
        <v>10</v>
      </c>
      <c r="E157" s="55"/>
      <c r="F157" s="49" t="s">
        <v>263</v>
      </c>
      <c r="G157" s="2">
        <v>40</v>
      </c>
      <c r="H157" s="55"/>
    </row>
    <row r="158" spans="1:8" ht="16.5" customHeight="1" x14ac:dyDescent="0.3">
      <c r="A158" s="55"/>
      <c r="C158" s="49" t="s">
        <v>264</v>
      </c>
      <c r="D158" s="2">
        <v>20</v>
      </c>
      <c r="E158" s="55"/>
      <c r="F158" s="2" t="s">
        <v>135</v>
      </c>
      <c r="G158" s="2">
        <v>40</v>
      </c>
      <c r="H158" s="55"/>
    </row>
    <row r="159" spans="1:8" ht="16.5" customHeight="1" x14ac:dyDescent="0.3">
      <c r="A159" s="55"/>
      <c r="C159" s="49" t="s">
        <v>265</v>
      </c>
      <c r="D159" s="2">
        <v>40</v>
      </c>
      <c r="E159" s="55"/>
      <c r="F159" s="2" t="s">
        <v>266</v>
      </c>
      <c r="G159" s="2">
        <v>25</v>
      </c>
      <c r="H159" s="55"/>
    </row>
    <row r="160" spans="1:8" ht="15" customHeight="1" x14ac:dyDescent="0.3">
      <c r="A160" s="55"/>
      <c r="C160" s="49" t="s">
        <v>46</v>
      </c>
      <c r="D160" s="2">
        <v>50</v>
      </c>
      <c r="E160" s="55"/>
      <c r="F160" s="49" t="s">
        <v>267</v>
      </c>
      <c r="G160" s="2">
        <v>40</v>
      </c>
      <c r="H160" s="55"/>
    </row>
    <row r="161" spans="1:8" ht="6.75" customHeight="1" x14ac:dyDescent="0.3">
      <c r="A161" s="55"/>
      <c r="B161" s="55"/>
      <c r="C161" s="57"/>
      <c r="D161" s="55"/>
      <c r="E161" s="55"/>
      <c r="F161" s="55"/>
      <c r="G161" s="55"/>
      <c r="H161" s="55"/>
    </row>
    <row r="162" spans="1:8" x14ac:dyDescent="0.3">
      <c r="A162" s="55">
        <v>21</v>
      </c>
      <c r="B162" s="50" t="s">
        <v>219</v>
      </c>
      <c r="C162" s="51" t="s">
        <v>220</v>
      </c>
      <c r="D162" s="50"/>
      <c r="E162" s="59"/>
      <c r="F162" s="50" t="s">
        <v>221</v>
      </c>
      <c r="H162" s="55"/>
    </row>
    <row r="163" spans="1:8" x14ac:dyDescent="0.3">
      <c r="A163" s="55"/>
      <c r="B163" t="s">
        <v>305</v>
      </c>
      <c r="C163" s="49" t="s">
        <v>17</v>
      </c>
      <c r="D163" s="2">
        <v>0</v>
      </c>
      <c r="E163" s="55"/>
      <c r="F163" s="2" t="s">
        <v>155</v>
      </c>
      <c r="G163" s="2">
        <v>0</v>
      </c>
      <c r="H163" s="55"/>
    </row>
    <row r="164" spans="1:8" ht="43.2" x14ac:dyDescent="0.3">
      <c r="A164" s="55"/>
      <c r="C164" s="49" t="s">
        <v>18</v>
      </c>
      <c r="D164" s="2">
        <v>30</v>
      </c>
      <c r="E164" s="55"/>
      <c r="F164" s="49" t="s">
        <v>223</v>
      </c>
      <c r="G164" s="2">
        <v>30</v>
      </c>
      <c r="H164" s="55"/>
    </row>
    <row r="165" spans="1:8" ht="28.8" x14ac:dyDescent="0.3">
      <c r="A165" s="55"/>
      <c r="C165" s="49" t="s">
        <v>19</v>
      </c>
      <c r="D165" s="2">
        <v>45</v>
      </c>
      <c r="E165" s="55"/>
      <c r="F165" s="49" t="s">
        <v>222</v>
      </c>
      <c r="G165" s="2">
        <v>45</v>
      </c>
      <c r="H165" s="55"/>
    </row>
    <row r="166" spans="1:8" x14ac:dyDescent="0.3">
      <c r="A166" s="55"/>
      <c r="C166" s="2" t="s">
        <v>83</v>
      </c>
      <c r="D166" s="2">
        <v>50</v>
      </c>
      <c r="E166" s="55"/>
      <c r="F166" s="2" t="s">
        <v>155</v>
      </c>
      <c r="G166" s="2">
        <v>0</v>
      </c>
      <c r="H166" s="55"/>
    </row>
    <row r="167" spans="1:8" x14ac:dyDescent="0.3">
      <c r="A167" s="55"/>
      <c r="C167" s="49" t="s">
        <v>155</v>
      </c>
      <c r="D167" s="2">
        <v>0</v>
      </c>
      <c r="E167" s="55"/>
      <c r="F167" s="2" t="s">
        <v>155</v>
      </c>
      <c r="G167" s="2">
        <v>0</v>
      </c>
      <c r="H167" s="55"/>
    </row>
    <row r="168" spans="1:8" ht="8.25" customHeight="1" x14ac:dyDescent="0.3">
      <c r="A168" s="55"/>
      <c r="B168" s="55"/>
      <c r="C168" s="57"/>
      <c r="D168" s="55"/>
      <c r="E168" s="55"/>
      <c r="F168" s="55"/>
      <c r="G168" s="55"/>
      <c r="H168" s="55"/>
    </row>
  </sheetData>
  <pageMargins left="0.23622047244094491" right="0.23622047244094491" top="0.74803149606299213" bottom="0.74803149606299213" header="0.31496062992125984" footer="0.31496062992125984"/>
  <pageSetup paperSize="9"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I15" sqref="I15"/>
    </sheetView>
  </sheetViews>
  <sheetFormatPr defaultRowHeight="14.4" x14ac:dyDescent="0.3"/>
  <cols>
    <col min="1" max="1" width="9.109375" customWidth="1"/>
    <col min="2" max="2" width="86.5546875" customWidth="1"/>
  </cols>
  <sheetData>
    <row r="1" spans="1:2" ht="24.75" customHeight="1" x14ac:dyDescent="0.3">
      <c r="A1" s="50" t="s">
        <v>329</v>
      </c>
    </row>
    <row r="3" spans="1:2" x14ac:dyDescent="0.3">
      <c r="A3" s="2" t="s">
        <v>244</v>
      </c>
      <c r="B3" s="48" t="s">
        <v>225</v>
      </c>
    </row>
    <row r="4" spans="1:2" ht="28.8" x14ac:dyDescent="0.3">
      <c r="A4" s="2" t="s">
        <v>244</v>
      </c>
      <c r="B4" s="48" t="s">
        <v>226</v>
      </c>
    </row>
    <row r="5" spans="1:2" ht="28.8" x14ac:dyDescent="0.3">
      <c r="A5" s="2" t="s">
        <v>244</v>
      </c>
      <c r="B5" s="48" t="s">
        <v>227</v>
      </c>
    </row>
    <row r="6" spans="1:2" ht="31.5" customHeight="1" x14ac:dyDescent="0.3">
      <c r="A6" s="2" t="s">
        <v>244</v>
      </c>
      <c r="B6" s="48" t="s">
        <v>228</v>
      </c>
    </row>
    <row r="7" spans="1:2" ht="33.75" customHeight="1" x14ac:dyDescent="0.3">
      <c r="A7" s="2" t="s">
        <v>244</v>
      </c>
      <c r="B7" s="48" t="s">
        <v>229</v>
      </c>
    </row>
    <row r="8" spans="1:2" ht="30.75" customHeight="1" x14ac:dyDescent="0.3">
      <c r="A8" s="2" t="s">
        <v>244</v>
      </c>
      <c r="B8" s="48" t="s">
        <v>230</v>
      </c>
    </row>
    <row r="9" spans="1:2" ht="30.75" customHeight="1" x14ac:dyDescent="0.3">
      <c r="A9" s="2" t="s">
        <v>244</v>
      </c>
      <c r="B9" s="48" t="s">
        <v>231</v>
      </c>
    </row>
    <row r="10" spans="1:2" ht="31.5" customHeight="1" x14ac:dyDescent="0.3">
      <c r="A10" s="2" t="s">
        <v>245</v>
      </c>
      <c r="B10" s="48" t="s">
        <v>232</v>
      </c>
    </row>
    <row r="11" spans="1:2" x14ac:dyDescent="0.3">
      <c r="A11" s="2" t="s">
        <v>244</v>
      </c>
      <c r="B11" s="48" t="s">
        <v>233</v>
      </c>
    </row>
    <row r="12" spans="1:2" x14ac:dyDescent="0.3">
      <c r="A12" s="2" t="s">
        <v>244</v>
      </c>
      <c r="B12" s="48" t="s">
        <v>234</v>
      </c>
    </row>
    <row r="13" spans="1:2" ht="32.25" customHeight="1" x14ac:dyDescent="0.3">
      <c r="A13" s="2" t="s">
        <v>244</v>
      </c>
      <c r="B13" s="48" t="s">
        <v>235</v>
      </c>
    </row>
    <row r="14" spans="1:2" x14ac:dyDescent="0.3">
      <c r="A14" s="2" t="s">
        <v>236</v>
      </c>
      <c r="B14" s="48" t="s">
        <v>237</v>
      </c>
    </row>
    <row r="15" spans="1:2" ht="21.75" customHeight="1" x14ac:dyDescent="0.3">
      <c r="A15" s="2" t="s">
        <v>244</v>
      </c>
      <c r="B15" s="48" t="s">
        <v>238</v>
      </c>
    </row>
    <row r="16" spans="1:2" ht="28.8" x14ac:dyDescent="0.3">
      <c r="A16" s="2" t="s">
        <v>244</v>
      </c>
      <c r="B16" s="48" t="s">
        <v>239</v>
      </c>
    </row>
    <row r="17" spans="1:2" ht="32.25" customHeight="1" x14ac:dyDescent="0.3">
      <c r="A17" s="2" t="s">
        <v>244</v>
      </c>
      <c r="B17" s="48" t="s">
        <v>248</v>
      </c>
    </row>
    <row r="18" spans="1:2" ht="28.8" x14ac:dyDescent="0.3">
      <c r="A18" s="2" t="s">
        <v>244</v>
      </c>
      <c r="B18" s="48" t="s">
        <v>240</v>
      </c>
    </row>
    <row r="19" spans="1:2" ht="30.75" customHeight="1" x14ac:dyDescent="0.3">
      <c r="A19" s="2" t="s">
        <v>244</v>
      </c>
      <c r="B19" s="48" t="s">
        <v>241</v>
      </c>
    </row>
    <row r="20" spans="1:2" x14ac:dyDescent="0.3">
      <c r="A20" s="2" t="s">
        <v>244</v>
      </c>
      <c r="B20" s="48" t="s">
        <v>242</v>
      </c>
    </row>
    <row r="21" spans="1:2" ht="28.8" x14ac:dyDescent="0.3">
      <c r="A21" s="2" t="s">
        <v>245</v>
      </c>
      <c r="B21" s="48" t="s">
        <v>243</v>
      </c>
    </row>
    <row r="22" spans="1:2" x14ac:dyDescent="0.3">
      <c r="A22" s="2" t="s">
        <v>244</v>
      </c>
      <c r="B22" s="48" t="s">
        <v>233</v>
      </c>
    </row>
    <row r="23" spans="1:2" ht="33.75" customHeight="1" x14ac:dyDescent="0.3">
      <c r="A23" s="2" t="s">
        <v>244</v>
      </c>
      <c r="B23" s="48" t="s">
        <v>230</v>
      </c>
    </row>
    <row r="24" spans="1:2" ht="21" customHeight="1" x14ac:dyDescent="0.3">
      <c r="A24" s="2" t="s">
        <v>245</v>
      </c>
      <c r="B24" s="48" t="s">
        <v>249</v>
      </c>
    </row>
    <row r="25" spans="1:2" x14ac:dyDescent="0.3">
      <c r="A25" s="2" t="s">
        <v>330</v>
      </c>
      <c r="B25" s="60" t="s">
        <v>330</v>
      </c>
    </row>
    <row r="26" spans="1:2" x14ac:dyDescent="0.3">
      <c r="A26" s="2" t="s">
        <v>330</v>
      </c>
      <c r="B26" s="60" t="s">
        <v>330</v>
      </c>
    </row>
    <row r="27" spans="1:2" x14ac:dyDescent="0.3">
      <c r="A27" s="2" t="s">
        <v>330</v>
      </c>
      <c r="B27" s="60" t="s">
        <v>330</v>
      </c>
    </row>
    <row r="28" spans="1:2" x14ac:dyDescent="0.3">
      <c r="A28" s="2" t="s">
        <v>330</v>
      </c>
      <c r="B28" s="60" t="s">
        <v>330</v>
      </c>
    </row>
    <row r="29" spans="1:2" x14ac:dyDescent="0.3">
      <c r="A29" s="2" t="s">
        <v>330</v>
      </c>
      <c r="B29" s="60" t="s">
        <v>330</v>
      </c>
    </row>
    <row r="30" spans="1:2" x14ac:dyDescent="0.3">
      <c r="A30" s="2" t="s">
        <v>330</v>
      </c>
      <c r="B30" s="60" t="s">
        <v>330</v>
      </c>
    </row>
    <row r="31" spans="1:2" x14ac:dyDescent="0.3">
      <c r="A31" s="2" t="s">
        <v>330</v>
      </c>
      <c r="B31" s="60" t="s">
        <v>330</v>
      </c>
    </row>
    <row r="32" spans="1:2" x14ac:dyDescent="0.3">
      <c r="A32" s="2" t="s">
        <v>330</v>
      </c>
      <c r="B32" s="60" t="s">
        <v>330</v>
      </c>
    </row>
  </sheetData>
  <pageMargins left="0.25" right="0.2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178" zoomScaleNormal="178" workbookViewId="0">
      <selection activeCell="B31" sqref="B31"/>
    </sheetView>
  </sheetViews>
  <sheetFormatPr defaultRowHeight="14.4" x14ac:dyDescent="0.3"/>
  <cols>
    <col min="1" max="1" width="5.109375" customWidth="1"/>
    <col min="2" max="2" width="93" customWidth="1"/>
  </cols>
  <sheetData>
    <row r="1" spans="1:2" ht="18" x14ac:dyDescent="0.35">
      <c r="B1" s="62" t="s">
        <v>328</v>
      </c>
    </row>
    <row r="2" spans="1:2" ht="25.8" x14ac:dyDescent="0.5">
      <c r="B2" s="63" t="s">
        <v>1</v>
      </c>
    </row>
    <row r="3" spans="1:2" ht="39.75" customHeight="1" x14ac:dyDescent="0.3">
      <c r="A3" s="68">
        <v>1</v>
      </c>
      <c r="B3" s="66" t="s">
        <v>310</v>
      </c>
    </row>
    <row r="4" spans="1:2" x14ac:dyDescent="0.3">
      <c r="A4" s="68">
        <v>2</v>
      </c>
      <c r="B4" s="66" t="s">
        <v>311</v>
      </c>
    </row>
    <row r="5" spans="1:2" x14ac:dyDescent="0.3">
      <c r="A5" s="68">
        <v>3</v>
      </c>
      <c r="B5" s="66" t="s">
        <v>312</v>
      </c>
    </row>
    <row r="6" spans="1:2" x14ac:dyDescent="0.3">
      <c r="A6" s="68">
        <v>4</v>
      </c>
      <c r="B6" s="66" t="s">
        <v>313</v>
      </c>
    </row>
    <row r="7" spans="1:2" ht="28.8" x14ac:dyDescent="0.3">
      <c r="A7" s="68">
        <v>5</v>
      </c>
      <c r="B7" s="66" t="s">
        <v>314</v>
      </c>
    </row>
    <row r="8" spans="1:2" ht="72" x14ac:dyDescent="0.3">
      <c r="A8" s="68">
        <v>6</v>
      </c>
      <c r="B8" s="67" t="s">
        <v>315</v>
      </c>
    </row>
    <row r="9" spans="1:2" ht="28.8" x14ac:dyDescent="0.3">
      <c r="A9" s="68">
        <v>7</v>
      </c>
      <c r="B9" s="66" t="s">
        <v>316</v>
      </c>
    </row>
    <row r="10" spans="1:2" ht="28.8" x14ac:dyDescent="0.3">
      <c r="A10" s="68">
        <v>8</v>
      </c>
      <c r="B10" s="66" t="s">
        <v>317</v>
      </c>
    </row>
    <row r="11" spans="1:2" ht="28.8" x14ac:dyDescent="0.3">
      <c r="A11" s="68">
        <v>9</v>
      </c>
      <c r="B11" s="66" t="s">
        <v>318</v>
      </c>
    </row>
    <row r="12" spans="1:2" ht="28.8" x14ac:dyDescent="0.3">
      <c r="A12" s="68">
        <v>10</v>
      </c>
      <c r="B12" s="66" t="s">
        <v>319</v>
      </c>
    </row>
    <row r="13" spans="1:2" ht="36" customHeight="1" x14ac:dyDescent="0.3">
      <c r="A13" s="68">
        <v>11</v>
      </c>
      <c r="B13" s="61" t="s">
        <v>331</v>
      </c>
    </row>
    <row r="14" spans="1:2" ht="28.8" x14ac:dyDescent="0.3">
      <c r="A14" s="68">
        <v>12</v>
      </c>
      <c r="B14" s="66" t="s">
        <v>320</v>
      </c>
    </row>
    <row r="15" spans="1:2" ht="43.2" x14ac:dyDescent="0.3">
      <c r="A15" s="68">
        <v>13</v>
      </c>
      <c r="B15" s="67" t="s">
        <v>321</v>
      </c>
    </row>
    <row r="16" spans="1:2" ht="57.6" x14ac:dyDescent="0.3">
      <c r="A16" s="68">
        <v>14</v>
      </c>
      <c r="B16" s="67" t="s">
        <v>322</v>
      </c>
    </row>
    <row r="17" spans="1:2" ht="43.2" x14ac:dyDescent="0.3">
      <c r="A17" s="68">
        <v>15</v>
      </c>
      <c r="B17" s="67" t="s">
        <v>323</v>
      </c>
    </row>
    <row r="18" spans="1:2" ht="43.2" x14ac:dyDescent="0.3">
      <c r="A18" s="68">
        <v>16</v>
      </c>
      <c r="B18" s="67" t="s">
        <v>324</v>
      </c>
    </row>
    <row r="19" spans="1:2" ht="57.6" x14ac:dyDescent="0.3">
      <c r="A19" s="68">
        <v>17</v>
      </c>
      <c r="B19" s="67" t="s">
        <v>325</v>
      </c>
    </row>
    <row r="20" spans="1:2" ht="43.2" x14ac:dyDescent="0.3">
      <c r="A20" s="68">
        <v>18</v>
      </c>
      <c r="B20" s="66" t="s">
        <v>326</v>
      </c>
    </row>
    <row r="21" spans="1:2" ht="43.2" x14ac:dyDescent="0.3">
      <c r="A21" s="68">
        <v>19</v>
      </c>
      <c r="B21" s="64" t="s">
        <v>332</v>
      </c>
    </row>
    <row r="22" spans="1:2" ht="64.5" customHeight="1" x14ac:dyDescent="0.3">
      <c r="A22" s="68">
        <v>20</v>
      </c>
      <c r="B22" s="64" t="s">
        <v>333</v>
      </c>
    </row>
    <row r="23" spans="1:2" ht="72" x14ac:dyDescent="0.3">
      <c r="A23" s="68">
        <v>21</v>
      </c>
      <c r="B23" s="67" t="s">
        <v>327</v>
      </c>
    </row>
    <row r="24" spans="1:2" ht="72" x14ac:dyDescent="0.3">
      <c r="A24" s="68">
        <v>22</v>
      </c>
      <c r="B24" s="64" t="s">
        <v>334</v>
      </c>
    </row>
    <row r="25" spans="1:2" ht="18" x14ac:dyDescent="0.35">
      <c r="A25" s="65"/>
      <c r="B25" s="65"/>
    </row>
    <row r="26" spans="1:2" ht="18" x14ac:dyDescent="0.35">
      <c r="A26" s="65"/>
      <c r="B26" s="65"/>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141</vt:i4>
      </vt:variant>
    </vt:vector>
  </HeadingPairs>
  <TitlesOfParts>
    <vt:vector size="146" baseType="lpstr">
      <vt:lpstr>Installatie 1</vt:lpstr>
      <vt:lpstr>Installatie 2</vt:lpstr>
      <vt:lpstr>gegevens</vt:lpstr>
      <vt:lpstr>proc+doc</vt:lpstr>
      <vt:lpstr>toelichting</vt:lpstr>
      <vt:lpstr>aandingaanw</vt:lpstr>
      <vt:lpstr>aarding</vt:lpstr>
      <vt:lpstr>aardingaanw</vt:lpstr>
      <vt:lpstr>Aardingaanwezig</vt:lpstr>
      <vt:lpstr>aardingaanwezigx</vt:lpstr>
      <vt:lpstr>Aardingaanwopl</vt:lpstr>
      <vt:lpstr>Aardingaanwred</vt:lpstr>
      <vt:lpstr>aardingaanwx</vt:lpstr>
      <vt:lpstr>Aardingopl</vt:lpstr>
      <vt:lpstr>aardingoplt</vt:lpstr>
      <vt:lpstr>Aardingred</vt:lpstr>
      <vt:lpstr>Aardingredt</vt:lpstr>
      <vt:lpstr>Aardingweerstand</vt:lpstr>
      <vt:lpstr>'Installatie 1'!Afdrukbereik</vt:lpstr>
      <vt:lpstr>'Installatie 2'!Afdrukbereik</vt:lpstr>
      <vt:lpstr>'Installatie 1'!Afdruktitels</vt:lpstr>
      <vt:lpstr>'Installatie 2'!Afdruktitels</vt:lpstr>
      <vt:lpstr>BA4_personeel</vt:lpstr>
      <vt:lpstr>BA4opl</vt:lpstr>
      <vt:lpstr>BA4pers</vt:lpstr>
      <vt:lpstr>BA4personeelx</vt:lpstr>
      <vt:lpstr>BA4red</vt:lpstr>
      <vt:lpstr>BA4x</vt:lpstr>
      <vt:lpstr>BA5_personeel</vt:lpstr>
      <vt:lpstr>BA5opl</vt:lpstr>
      <vt:lpstr>BA5pers</vt:lpstr>
      <vt:lpstr>BA5personeelx</vt:lpstr>
      <vt:lpstr>BA5red</vt:lpstr>
      <vt:lpstr>BA5x</vt:lpstr>
      <vt:lpstr>bliksem</vt:lpstr>
      <vt:lpstr>Bliksemafl</vt:lpstr>
      <vt:lpstr>Blikseminslag</vt:lpstr>
      <vt:lpstr>blikseminslx</vt:lpstr>
      <vt:lpstr>Bliksemopl</vt:lpstr>
      <vt:lpstr>Bliksemred</vt:lpstr>
      <vt:lpstr>gegevens!blok</vt:lpstr>
      <vt:lpstr>'Installatie 2'!blok</vt:lpstr>
      <vt:lpstr>blok</vt:lpstr>
      <vt:lpstr>blok_j</vt:lpstr>
      <vt:lpstr>blokj</vt:lpstr>
      <vt:lpstr>gegevens!blokj_1</vt:lpstr>
      <vt:lpstr>blokj_1</vt:lpstr>
      <vt:lpstr>gegevens!blokschema</vt:lpstr>
      <vt:lpstr>'Installatie 2'!blokschema2</vt:lpstr>
      <vt:lpstr>blokschema2</vt:lpstr>
      <vt:lpstr>blokschemanv</vt:lpstr>
      <vt:lpstr>blokschemanv_1</vt:lpstr>
      <vt:lpstr>blokschemaopl</vt:lpstr>
      <vt:lpstr>blokschemared</vt:lpstr>
      <vt:lpstr>blokz</vt:lpstr>
      <vt:lpstr>conformiteit</vt:lpstr>
      <vt:lpstr>conformiteit_OK</vt:lpstr>
      <vt:lpstr>conformiteitOKx</vt:lpstr>
      <vt:lpstr>Conformiteitopl</vt:lpstr>
      <vt:lpstr>conformiteitred</vt:lpstr>
      <vt:lpstr>conformiteitx</vt:lpstr>
      <vt:lpstr>cos</vt:lpstr>
      <vt:lpstr>cosfi</vt:lpstr>
      <vt:lpstr>cosfix</vt:lpstr>
      <vt:lpstr>cosinus</vt:lpstr>
      <vt:lpstr>cosopl</vt:lpstr>
      <vt:lpstr>cosred</vt:lpstr>
      <vt:lpstr>differentieel</vt:lpstr>
      <vt:lpstr>Differentieelopl</vt:lpstr>
      <vt:lpstr>Differentieelred</vt:lpstr>
      <vt:lpstr>differentieeltest</vt:lpstr>
      <vt:lpstr>differentieeltestx</vt:lpstr>
      <vt:lpstr>differentieelx</vt:lpstr>
      <vt:lpstr>eendraad</vt:lpstr>
      <vt:lpstr>eendraad_1</vt:lpstr>
      <vt:lpstr>Eendraadschemared</vt:lpstr>
      <vt:lpstr>eendraadschemax</vt:lpstr>
      <vt:lpstr>eendraadx</vt:lpstr>
      <vt:lpstr>endraadschemaopl</vt:lpstr>
      <vt:lpstr>Inbreukinst</vt:lpstr>
      <vt:lpstr>Inbreukinst1</vt:lpstr>
      <vt:lpstr>Inbreukinstall</vt:lpstr>
      <vt:lpstr>inbrinstall</vt:lpstr>
      <vt:lpstr>Inbrinstall1</vt:lpstr>
      <vt:lpstr>Inbrinstallopl</vt:lpstr>
      <vt:lpstr>Inbrinstallred</vt:lpstr>
      <vt:lpstr>Installatieverantw</vt:lpstr>
      <vt:lpstr>installatieverantwox</vt:lpstr>
      <vt:lpstr>Installatieverantwred</vt:lpstr>
      <vt:lpstr>installverantw</vt:lpstr>
      <vt:lpstr>Installverantwopl</vt:lpstr>
      <vt:lpstr>installverantwx</vt:lpstr>
      <vt:lpstr>kasten</vt:lpstr>
      <vt:lpstr>Kastenafgesl</vt:lpstr>
      <vt:lpstr>Kastenafgeslred</vt:lpstr>
      <vt:lpstr>kastenafgeslx</vt:lpstr>
      <vt:lpstr>kastenopl</vt:lpstr>
      <vt:lpstr>kastenx</vt:lpstr>
      <vt:lpstr>kastkeuring</vt:lpstr>
      <vt:lpstr>kastkeuringOK</vt:lpstr>
      <vt:lpstr>kastkeuringOKx</vt:lpstr>
      <vt:lpstr>kastkeuringopl</vt:lpstr>
      <vt:lpstr>kastkeuringred</vt:lpstr>
      <vt:lpstr>kastkeuringx</vt:lpstr>
      <vt:lpstr>keuring</vt:lpstr>
      <vt:lpstr>keuringopl</vt:lpstr>
      <vt:lpstr>Keuringred</vt:lpstr>
      <vt:lpstr>keuringuitgev</vt:lpstr>
      <vt:lpstr>keuringuitgevx</vt:lpstr>
      <vt:lpstr>keuringx</vt:lpstr>
      <vt:lpstr>Netsyst</vt:lpstr>
      <vt:lpstr>Netsystopl</vt:lpstr>
      <vt:lpstr>Netsystred</vt:lpstr>
      <vt:lpstr>Netsystx</vt:lpstr>
      <vt:lpstr>omgevingsinvl</vt:lpstr>
      <vt:lpstr>Omgevingsinvloed</vt:lpstr>
      <vt:lpstr>omgevingsinvloedx</vt:lpstr>
      <vt:lpstr>Omgevingsinvlopl</vt:lpstr>
      <vt:lpstr>Omgevingsinvlred</vt:lpstr>
      <vt:lpstr>omgevingsinvlx</vt:lpstr>
      <vt:lpstr>Opmerkinstall</vt:lpstr>
      <vt:lpstr>Opmerkinstall1</vt:lpstr>
      <vt:lpstr>Opmerkinstallopl</vt:lpstr>
      <vt:lpstr>Opmerkinstallred</vt:lpstr>
      <vt:lpstr>Opmerkinstallx</vt:lpstr>
      <vt:lpstr>Opmerkinstallx1</vt:lpstr>
      <vt:lpstr>overspan</vt:lpstr>
      <vt:lpstr>Overspann</vt:lpstr>
      <vt:lpstr>Overspanning</vt:lpstr>
      <vt:lpstr>overspannx</vt:lpstr>
      <vt:lpstr>Overspanopl</vt:lpstr>
      <vt:lpstr>overspanred</vt:lpstr>
      <vt:lpstr>Procedure</vt:lpstr>
      <vt:lpstr>Procedureelek</vt:lpstr>
      <vt:lpstr>procedureelekx</vt:lpstr>
      <vt:lpstr>Procedureopl</vt:lpstr>
      <vt:lpstr>Procedurered</vt:lpstr>
      <vt:lpstr>procedurex</vt:lpstr>
      <vt:lpstr>spanning</vt:lpstr>
      <vt:lpstr>spanningopl</vt:lpstr>
      <vt:lpstr>spanningred</vt:lpstr>
      <vt:lpstr>spanninguitval</vt:lpstr>
      <vt:lpstr>Werkverantw</vt:lpstr>
      <vt:lpstr>werkverantwopl</vt:lpstr>
      <vt:lpstr>werkverantwoplx</vt:lpstr>
      <vt:lpstr>werkverantwx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Vanharen Dany</dc:creator>
  <cp:lastModifiedBy>Dany</cp:lastModifiedBy>
  <cp:lastPrinted>2017-03-19T16:07:24Z</cp:lastPrinted>
  <dcterms:created xsi:type="dcterms:W3CDTF">2015-05-24T19:43:19Z</dcterms:created>
  <dcterms:modified xsi:type="dcterms:W3CDTF">2017-03-19T16:08:39Z</dcterms:modified>
</cp:coreProperties>
</file>